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FCD57FA0-C120-4E5D-B976-D8DDE4C8BE04}" xr6:coauthVersionLast="41" xr6:coauthVersionMax="41" xr10:uidLastSave="{00000000-0000-0000-0000-000000000000}"/>
  <bookViews>
    <workbookView xWindow="11145" yWindow="3330" windowWidth="41550" windowHeight="22995" xr2:uid="{00000000-000D-0000-FFFF-FFFF00000000}"/>
  </bookViews>
  <sheets>
    <sheet name="NIOSH OEP Awards" sheetId="1" r:id="rId1"/>
    <sheet name="Acronym Glossary" sheetId="2" r:id="rId2"/>
  </sheets>
  <definedNames>
    <definedName name="_xlnm._FilterDatabase" localSheetId="0" hidden="1">'NIOSH OEP Awards'!$A$1:$J$191</definedName>
    <definedName name="_xlnm.Print_Titles" localSheetId="0">'NIOSH OEP Awards'!$1:$1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0" i="1" l="1"/>
  <c r="A189" i="1"/>
  <c r="C189" i="1"/>
  <c r="A188" i="1"/>
  <c r="C188" i="1"/>
  <c r="A187" i="1"/>
  <c r="C187" i="1"/>
  <c r="A186" i="1"/>
  <c r="C186" i="1"/>
  <c r="A185" i="1"/>
  <c r="C185" i="1"/>
  <c r="A184" i="1"/>
  <c r="C184" i="1"/>
  <c r="A183" i="1"/>
  <c r="C183" i="1"/>
  <c r="A182" i="1"/>
  <c r="C182" i="1"/>
  <c r="A181" i="1"/>
  <c r="C181" i="1"/>
  <c r="A180" i="1"/>
  <c r="C180" i="1"/>
  <c r="A179" i="1"/>
  <c r="C179" i="1"/>
  <c r="A178" i="1"/>
  <c r="C178" i="1"/>
  <c r="A177" i="1"/>
  <c r="C177" i="1"/>
  <c r="A176" i="1"/>
  <c r="C176" i="1"/>
  <c r="A175" i="1"/>
  <c r="C175" i="1"/>
  <c r="A174" i="1"/>
  <c r="C174" i="1"/>
  <c r="A173" i="1"/>
  <c r="C173" i="1"/>
  <c r="A172" i="1"/>
  <c r="C172" i="1"/>
  <c r="A171" i="1"/>
  <c r="C171" i="1"/>
  <c r="A170" i="1"/>
  <c r="A169" i="1"/>
  <c r="C169" i="1"/>
  <c r="A168" i="1"/>
  <c r="C168" i="1"/>
  <c r="A167" i="1"/>
  <c r="C167" i="1"/>
  <c r="A166" i="1"/>
  <c r="C166" i="1"/>
  <c r="A165" i="1"/>
  <c r="C165" i="1"/>
  <c r="A164" i="1"/>
  <c r="C164" i="1"/>
  <c r="A163" i="1"/>
  <c r="C163" i="1"/>
  <c r="A162" i="1"/>
  <c r="C162" i="1"/>
  <c r="A161" i="1"/>
  <c r="C161" i="1"/>
  <c r="A160" i="1"/>
  <c r="C160" i="1"/>
  <c r="A159" i="1"/>
  <c r="C159" i="1"/>
  <c r="A158" i="1"/>
  <c r="C158" i="1"/>
  <c r="A157" i="1"/>
  <c r="C157" i="1"/>
  <c r="A156" i="1"/>
  <c r="C156" i="1"/>
  <c r="A155" i="1"/>
  <c r="C155" i="1"/>
  <c r="A154" i="1"/>
  <c r="C154" i="1"/>
  <c r="A153" i="1"/>
  <c r="C153" i="1"/>
  <c r="A152" i="1"/>
  <c r="C152" i="1"/>
  <c r="A151" i="1"/>
  <c r="C151" i="1"/>
  <c r="A150" i="1"/>
  <c r="C150" i="1"/>
  <c r="A149" i="1"/>
  <c r="C149" i="1"/>
  <c r="A148" i="1"/>
  <c r="C148" i="1"/>
  <c r="A147" i="1"/>
  <c r="C147" i="1"/>
  <c r="A146" i="1"/>
  <c r="C146" i="1"/>
  <c r="A145" i="1"/>
  <c r="C145" i="1"/>
  <c r="A144" i="1"/>
  <c r="C144" i="1"/>
  <c r="A143" i="1"/>
  <c r="C143" i="1"/>
  <c r="A142" i="1"/>
  <c r="C142" i="1"/>
  <c r="A141" i="1"/>
  <c r="C141" i="1"/>
  <c r="A140" i="1"/>
  <c r="C140" i="1"/>
  <c r="A139" i="1"/>
  <c r="C139" i="1"/>
  <c r="A138" i="1"/>
  <c r="C138" i="1"/>
  <c r="A137" i="1"/>
  <c r="C137" i="1"/>
  <c r="A136" i="1"/>
  <c r="C136" i="1"/>
  <c r="A135" i="1"/>
  <c r="C135" i="1"/>
  <c r="A134" i="1"/>
  <c r="C134" i="1"/>
  <c r="A133" i="1"/>
  <c r="C133" i="1"/>
  <c r="A132" i="1"/>
  <c r="C132" i="1"/>
  <c r="A131" i="1"/>
  <c r="C131" i="1"/>
  <c r="A130" i="1"/>
  <c r="C130" i="1"/>
  <c r="A129" i="1"/>
  <c r="C129" i="1"/>
  <c r="A128" i="1"/>
  <c r="C128" i="1"/>
  <c r="A125" i="1"/>
  <c r="C125" i="1"/>
  <c r="A124" i="1"/>
  <c r="C124" i="1"/>
  <c r="A123" i="1"/>
  <c r="C123" i="1"/>
  <c r="A122" i="1"/>
  <c r="C122" i="1"/>
  <c r="A121" i="1"/>
  <c r="C121" i="1"/>
  <c r="A120" i="1"/>
  <c r="C120" i="1"/>
  <c r="A118" i="1"/>
  <c r="C118" i="1"/>
  <c r="A117" i="1"/>
  <c r="C117" i="1"/>
  <c r="A115" i="1"/>
  <c r="C115" i="1"/>
  <c r="A114" i="1"/>
  <c r="C114" i="1"/>
  <c r="A112" i="1"/>
  <c r="C112" i="1"/>
  <c r="A111" i="1"/>
  <c r="C111" i="1"/>
  <c r="A110" i="1"/>
  <c r="C110" i="1"/>
  <c r="A109" i="1"/>
  <c r="C109" i="1"/>
  <c r="A107" i="1"/>
  <c r="C107" i="1"/>
  <c r="A106" i="1"/>
  <c r="C106" i="1"/>
  <c r="A105" i="1"/>
  <c r="C105" i="1"/>
  <c r="A104" i="1"/>
  <c r="C104" i="1"/>
  <c r="A103" i="1"/>
  <c r="C103" i="1"/>
  <c r="A102" i="1"/>
  <c r="C102" i="1"/>
  <c r="A101" i="1"/>
  <c r="C101" i="1"/>
  <c r="A100" i="1"/>
  <c r="C100" i="1"/>
  <c r="A99" i="1"/>
  <c r="C99" i="1"/>
  <c r="A98" i="1"/>
  <c r="C98" i="1"/>
  <c r="A97" i="1"/>
  <c r="C97" i="1"/>
  <c r="A93" i="1"/>
  <c r="C93" i="1"/>
  <c r="A87" i="1"/>
  <c r="C87" i="1"/>
  <c r="A86" i="1"/>
  <c r="C86" i="1"/>
  <c r="A81" i="1"/>
  <c r="C81" i="1"/>
  <c r="A80" i="1"/>
  <c r="C80" i="1"/>
  <c r="A79" i="1"/>
  <c r="C79" i="1"/>
  <c r="A78" i="1"/>
  <c r="C78" i="1"/>
  <c r="A76" i="1"/>
  <c r="C76" i="1"/>
  <c r="A75" i="1"/>
  <c r="C75" i="1"/>
  <c r="A74" i="1"/>
  <c r="C74" i="1"/>
  <c r="A73" i="1"/>
  <c r="C73" i="1"/>
  <c r="A72" i="1"/>
  <c r="C72" i="1"/>
  <c r="A69" i="1"/>
  <c r="C69" i="1"/>
  <c r="A68" i="1"/>
  <c r="C68" i="1"/>
  <c r="C67" i="1"/>
  <c r="A66" i="1"/>
  <c r="C66" i="1"/>
  <c r="A65" i="1"/>
  <c r="C65" i="1"/>
  <c r="A64" i="1"/>
  <c r="C64" i="1"/>
  <c r="A63" i="1"/>
  <c r="C63" i="1"/>
  <c r="A62" i="1"/>
  <c r="C62" i="1"/>
  <c r="A61" i="1"/>
  <c r="C61" i="1"/>
  <c r="A60" i="1"/>
  <c r="C60" i="1"/>
  <c r="A59" i="1"/>
  <c r="C59" i="1"/>
  <c r="A58" i="1"/>
  <c r="C58" i="1"/>
  <c r="A57" i="1"/>
  <c r="C57" i="1"/>
  <c r="A56" i="1"/>
  <c r="C56" i="1"/>
  <c r="A55" i="1"/>
  <c r="C55" i="1"/>
  <c r="A54" i="1"/>
  <c r="C54" i="1"/>
  <c r="A53" i="1"/>
  <c r="C53" i="1"/>
  <c r="A52" i="1"/>
  <c r="C52" i="1"/>
  <c r="A51" i="1"/>
  <c r="C51" i="1"/>
  <c r="A50" i="1"/>
  <c r="C50" i="1"/>
  <c r="A49" i="1"/>
  <c r="C49" i="1"/>
  <c r="A48" i="1"/>
  <c r="C48" i="1"/>
  <c r="A47" i="1"/>
  <c r="C47" i="1"/>
  <c r="A46" i="1"/>
  <c r="C46" i="1"/>
  <c r="A45" i="1"/>
  <c r="C45" i="1"/>
  <c r="A44" i="1"/>
  <c r="C44" i="1"/>
  <c r="A43" i="1"/>
  <c r="C43" i="1"/>
  <c r="A42" i="1"/>
  <c r="C42" i="1"/>
  <c r="A41" i="1"/>
  <c r="C41" i="1"/>
  <c r="A40" i="1"/>
  <c r="C40" i="1"/>
  <c r="A39" i="1"/>
  <c r="C39" i="1"/>
  <c r="A38" i="1"/>
  <c r="C38" i="1"/>
  <c r="A37" i="1"/>
  <c r="C37" i="1"/>
  <c r="A36" i="1"/>
  <c r="C36" i="1"/>
  <c r="A35" i="1"/>
  <c r="C35" i="1"/>
  <c r="A34" i="1"/>
  <c r="C34" i="1"/>
  <c r="A33" i="1"/>
  <c r="C33" i="1"/>
  <c r="A32" i="1"/>
  <c r="C32" i="1"/>
  <c r="A31" i="1"/>
  <c r="C31" i="1"/>
  <c r="A30" i="1"/>
  <c r="C30" i="1"/>
  <c r="A29" i="1"/>
  <c r="C29" i="1"/>
  <c r="A28" i="1"/>
  <c r="C28" i="1"/>
  <c r="A27" i="1"/>
  <c r="C27" i="1"/>
  <c r="A26" i="1"/>
  <c r="C26" i="1"/>
  <c r="A25" i="1"/>
  <c r="C25" i="1"/>
  <c r="A24" i="1"/>
  <c r="C24" i="1"/>
  <c r="A23" i="1"/>
  <c r="C23" i="1"/>
  <c r="A22" i="1"/>
  <c r="C22" i="1"/>
  <c r="A21" i="1"/>
  <c r="C21" i="1"/>
  <c r="A20" i="1"/>
  <c r="C20" i="1"/>
  <c r="A19" i="1"/>
  <c r="C19" i="1"/>
  <c r="A18" i="1"/>
  <c r="C18" i="1"/>
  <c r="A17" i="1"/>
  <c r="C17" i="1"/>
  <c r="A16" i="1"/>
  <c r="C16" i="1"/>
  <c r="A15" i="1"/>
  <c r="C15" i="1"/>
  <c r="A14" i="1"/>
  <c r="C14" i="1"/>
  <c r="A13" i="1"/>
  <c r="C13" i="1"/>
  <c r="A12" i="1"/>
  <c r="C12" i="1"/>
  <c r="A11" i="1"/>
  <c r="C11" i="1"/>
  <c r="A10" i="1"/>
  <c r="C10" i="1"/>
  <c r="A9" i="1"/>
  <c r="C9" i="1"/>
  <c r="A8" i="1"/>
  <c r="C8" i="1"/>
  <c r="A7" i="1"/>
  <c r="C7" i="1"/>
  <c r="A6" i="1"/>
  <c r="C6" i="1"/>
  <c r="A5" i="1"/>
  <c r="C5" i="1"/>
  <c r="A4" i="1"/>
  <c r="C4" i="1"/>
  <c r="A3" i="1"/>
  <c r="C3" i="1"/>
  <c r="A2" i="1"/>
  <c r="C2" i="1"/>
</calcChain>
</file>

<file path=xl/sharedStrings.xml><?xml version="1.0" encoding="utf-8"?>
<sst xmlns="http://schemas.openxmlformats.org/spreadsheetml/2006/main" count="1409" uniqueCount="504">
  <si>
    <t>Institution</t>
  </si>
  <si>
    <t>State</t>
  </si>
  <si>
    <t>RHP</t>
  </si>
  <si>
    <t>OH</t>
  </si>
  <si>
    <t/>
  </si>
  <si>
    <t>9/1/2018</t>
  </si>
  <si>
    <t>8/31/2022</t>
  </si>
  <si>
    <t>Christiani</t>
  </si>
  <si>
    <t>Harvard School of Public Health</t>
  </si>
  <si>
    <t>MA</t>
  </si>
  <si>
    <t>MNF</t>
  </si>
  <si>
    <t>AFF</t>
  </si>
  <si>
    <t>9/30/2016</t>
  </si>
  <si>
    <t>9/29/2021</t>
  </si>
  <si>
    <t>Levin</t>
  </si>
  <si>
    <t>University of Texas Health Center at Tyler</t>
  </si>
  <si>
    <t>TX</t>
  </si>
  <si>
    <t>CRC MUS</t>
  </si>
  <si>
    <t>CRC</t>
  </si>
  <si>
    <t>MUS</t>
  </si>
  <si>
    <t>9/1/2016</t>
  </si>
  <si>
    <t>8/31/2021</t>
  </si>
  <si>
    <t>Sorensen</t>
  </si>
  <si>
    <t>Mary Imogene Bassett Hospital</t>
  </si>
  <si>
    <t>NY</t>
  </si>
  <si>
    <t>MUS TIP</t>
  </si>
  <si>
    <t>TIP</t>
  </si>
  <si>
    <t>Yost</t>
  </si>
  <si>
    <t>University of Washington</t>
  </si>
  <si>
    <t>WA</t>
  </si>
  <si>
    <t>CRC TIP</t>
  </si>
  <si>
    <t>Sanderson</t>
  </si>
  <si>
    <t>University of Kentucky</t>
  </si>
  <si>
    <t>KY</t>
  </si>
  <si>
    <t>Anthony</t>
  </si>
  <si>
    <t>University of Iowa</t>
  </si>
  <si>
    <t>IA</t>
  </si>
  <si>
    <t>RHP TIP</t>
  </si>
  <si>
    <t>Pinkerton</t>
  </si>
  <si>
    <t>University of California-Davis</t>
  </si>
  <si>
    <t>CA</t>
  </si>
  <si>
    <t>MUS RHP</t>
  </si>
  <si>
    <t>9/15/2016</t>
  </si>
  <si>
    <t>9/14/2021</t>
  </si>
  <si>
    <t>Reynolds</t>
  </si>
  <si>
    <t>Colorado State University</t>
  </si>
  <si>
    <t>CO</t>
  </si>
  <si>
    <t>9/1/2019</t>
  </si>
  <si>
    <t>8/31/2023</t>
  </si>
  <si>
    <t>Quinn</t>
  </si>
  <si>
    <t>University of Massachusetts</t>
  </si>
  <si>
    <t>HSA</t>
  </si>
  <si>
    <t>7/1/2016</t>
  </si>
  <si>
    <t>6/30/2021</t>
  </si>
  <si>
    <t>Finder</t>
  </si>
  <si>
    <t>University of Wisconsin-Stout</t>
  </si>
  <si>
    <t>WI</t>
  </si>
  <si>
    <t>All</t>
  </si>
  <si>
    <t>7/1/2017</t>
  </si>
  <si>
    <t>6/30/2022</t>
  </si>
  <si>
    <t>Krause</t>
  </si>
  <si>
    <t>University of California-Los Angeles</t>
  </si>
  <si>
    <t>7/1/2018</t>
  </si>
  <si>
    <t>6/30/2023</t>
  </si>
  <si>
    <t>Hegmann</t>
  </si>
  <si>
    <t>University of Utah</t>
  </si>
  <si>
    <t>UT</t>
  </si>
  <si>
    <t>Harvard University</t>
  </si>
  <si>
    <t>7/1/2015</t>
  </si>
  <si>
    <t>6/30/2020</t>
  </si>
  <si>
    <t>Symanski</t>
  </si>
  <si>
    <t>University of Texas Health Science Center Houston</t>
  </si>
  <si>
    <t>Lucchini</t>
  </si>
  <si>
    <t>Icahn School of Medicine at Mt. Sinai</t>
  </si>
  <si>
    <t>Buchholz</t>
  </si>
  <si>
    <t>University of Massachusetts-Lowell</t>
  </si>
  <si>
    <t>Ramachandran</t>
  </si>
  <si>
    <t>Johns Hopkins University</t>
  </si>
  <si>
    <t>MD</t>
  </si>
  <si>
    <t>Balmes</t>
  </si>
  <si>
    <t>University of California Berkeley School of Public Health</t>
  </si>
  <si>
    <t>Martin</t>
  </si>
  <si>
    <t>West Virginia University</t>
  </si>
  <si>
    <t>WV</t>
  </si>
  <si>
    <t>Reponen</t>
  </si>
  <si>
    <t>University of Cincinnati</t>
  </si>
  <si>
    <t>Seixas</t>
  </si>
  <si>
    <t>Ramirez</t>
  </si>
  <si>
    <t>University of Minnesota</t>
  </si>
  <si>
    <t>MN</t>
  </si>
  <si>
    <t>Hammer</t>
  </si>
  <si>
    <t>Portland State University</t>
  </si>
  <si>
    <t>OR</t>
  </si>
  <si>
    <t>Lungu</t>
  </si>
  <si>
    <t>University of Alabama-Birmingham</t>
  </si>
  <si>
    <t>AL</t>
  </si>
  <si>
    <t>Wortham</t>
  </si>
  <si>
    <t>Murray State University</t>
  </si>
  <si>
    <t>7/1/2019</t>
  </si>
  <si>
    <t>6/30/2024</t>
  </si>
  <si>
    <t>Bernard</t>
  </si>
  <si>
    <t>University of South Florida</t>
  </si>
  <si>
    <t>FL</t>
  </si>
  <si>
    <t>Batterman</t>
  </si>
  <si>
    <t>University of Michigan</t>
  </si>
  <si>
    <t>MI</t>
  </si>
  <si>
    <t>Schmitz</t>
  </si>
  <si>
    <t>Iowa Department of Public Health</t>
  </si>
  <si>
    <t>MIN</t>
  </si>
  <si>
    <t>CON</t>
  </si>
  <si>
    <t>WRT</t>
  </si>
  <si>
    <t>TWU</t>
  </si>
  <si>
    <t>OGE</t>
  </si>
  <si>
    <t>PSS</t>
  </si>
  <si>
    <t>SRV</t>
  </si>
  <si>
    <t>Rosenman</t>
  </si>
  <si>
    <t>Michigan State University</t>
  </si>
  <si>
    <t>CRC RHP TIP</t>
  </si>
  <si>
    <t>Harrison</t>
  </si>
  <si>
    <t>Public Health Institute</t>
  </si>
  <si>
    <t>Cude</t>
  </si>
  <si>
    <t>Oregon State Department of Human Services</t>
  </si>
  <si>
    <t>Fletcher</t>
  </si>
  <si>
    <t>Health Research, Inc.</t>
  </si>
  <si>
    <t>Bunn</t>
  </si>
  <si>
    <t>University of Kentucky Research Foundation</t>
  </si>
  <si>
    <t>Borjan</t>
  </si>
  <si>
    <t>New Jersey Department of Health &amp; Senior Services</t>
  </si>
  <si>
    <t>NJ</t>
  </si>
  <si>
    <t>Bonauto</t>
  </si>
  <si>
    <t>Washington State Department of Labor &amp; Industries</t>
  </si>
  <si>
    <t>MUS RHP TIP</t>
  </si>
  <si>
    <t>Sparer-Fine</t>
  </si>
  <si>
    <t>Massachusetts Department of Public Health</t>
  </si>
  <si>
    <t>O'Shaughnessy</t>
  </si>
  <si>
    <t>Ames</t>
  </si>
  <si>
    <t>University of Toledo Health Science</t>
  </si>
  <si>
    <t>Redlich</t>
  </si>
  <si>
    <t>Yale University</t>
  </si>
  <si>
    <t>CT</t>
  </si>
  <si>
    <t>Magley</t>
  </si>
  <si>
    <t>University of Connecticut</t>
  </si>
  <si>
    <t>Nussbaum</t>
  </si>
  <si>
    <t>Virginia Polytechnic Institute &amp; State University</t>
  </si>
  <si>
    <t>VA</t>
  </si>
  <si>
    <t>Phillips</t>
  </si>
  <si>
    <t>University of Oklahoma</t>
  </si>
  <si>
    <t>OK</t>
  </si>
  <si>
    <t>Wells</t>
  </si>
  <si>
    <t>Purdue University</t>
  </si>
  <si>
    <t>IN</t>
  </si>
  <si>
    <t>Caporali-Filho</t>
  </si>
  <si>
    <t>University of Puerto Rico</t>
  </si>
  <si>
    <t>PR</t>
  </si>
  <si>
    <t>Ogutu</t>
  </si>
  <si>
    <t>Millersville University</t>
  </si>
  <si>
    <t>PA</t>
  </si>
  <si>
    <t>Kimbrough</t>
  </si>
  <si>
    <t>University of North Alabama</t>
  </si>
  <si>
    <t>McKenzie</t>
  </si>
  <si>
    <t>University of Pennsylvania</t>
  </si>
  <si>
    <t>Rando</t>
  </si>
  <si>
    <t>Tulane University</t>
  </si>
  <si>
    <t>LA</t>
  </si>
  <si>
    <t>Hart</t>
  </si>
  <si>
    <t>Montana Tech</t>
  </si>
  <si>
    <t>MT</t>
  </si>
  <si>
    <t>Dzugan</t>
  </si>
  <si>
    <t>Alaska Marine Safety Education Assn (AMSEA)</t>
  </si>
  <si>
    <t>AK</t>
  </si>
  <si>
    <t>Buchanan</t>
  </si>
  <si>
    <t>University of Illinois</t>
  </si>
  <si>
    <t>IL</t>
  </si>
  <si>
    <t>Nylander-French</t>
  </si>
  <si>
    <t>University of North Carolina-Chapel Hill</t>
  </si>
  <si>
    <t>NC</t>
  </si>
  <si>
    <t>Sommerich</t>
  </si>
  <si>
    <t>Ohio State University</t>
  </si>
  <si>
    <t>Cavuoto</t>
  </si>
  <si>
    <t>State University of New York</t>
  </si>
  <si>
    <t>Punnett</t>
  </si>
  <si>
    <t>PSS HSA</t>
  </si>
  <si>
    <t>CRC HWD</t>
  </si>
  <si>
    <t>HWD</t>
  </si>
  <si>
    <t>CON HSA</t>
  </si>
  <si>
    <t>Rohlman</t>
  </si>
  <si>
    <t>CON SRV</t>
  </si>
  <si>
    <t>9/30/2017</t>
  </si>
  <si>
    <t>9/29/2020</t>
  </si>
  <si>
    <t>Cherniack</t>
  </si>
  <si>
    <t>MUS HWD</t>
  </si>
  <si>
    <t>Becich</t>
  </si>
  <si>
    <t>University of Pittsburgh</t>
  </si>
  <si>
    <t>CON MNF</t>
  </si>
  <si>
    <t>Association of Occupational and Environmental Clinics</t>
  </si>
  <si>
    <t>Nessim</t>
  </si>
  <si>
    <t>Newman</t>
  </si>
  <si>
    <t>University of Colorado Health Sciences Center</t>
  </si>
  <si>
    <t>Harman</t>
  </si>
  <si>
    <t>International Association Fire Fighters</t>
  </si>
  <si>
    <t>DC</t>
  </si>
  <si>
    <t>O'Hara</t>
  </si>
  <si>
    <t>Meharry Medical College</t>
  </si>
  <si>
    <t>TN</t>
  </si>
  <si>
    <t>Benden</t>
  </si>
  <si>
    <t>Texas A&amp;M University Health Science Center</t>
  </si>
  <si>
    <t>9/30/2014</t>
  </si>
  <si>
    <t>Lee</t>
  </si>
  <si>
    <t>Marshfield Clinic Research Foundation</t>
  </si>
  <si>
    <t>Burgess</t>
  </si>
  <si>
    <t>University of Arizona</t>
  </si>
  <si>
    <t>AZ</t>
  </si>
  <si>
    <t>9/1/2014</t>
  </si>
  <si>
    <t>8/31/2020</t>
  </si>
  <si>
    <t>Cain</t>
  </si>
  <si>
    <t>8/31/2024</t>
  </si>
  <si>
    <t>Center for Construction Research and Training</t>
  </si>
  <si>
    <t>ADVANCED SAMPLER FOR ASSESSING EXPOSURE TO BIOLOGICAL AEROSOLS</t>
  </si>
  <si>
    <t>5R01OH009783-06</t>
  </si>
  <si>
    <t>8/1/2016</t>
  </si>
  <si>
    <t>7/31/2020</t>
  </si>
  <si>
    <t>Mainelis</t>
  </si>
  <si>
    <t>Rutgers The State University of NJ New Brunswick</t>
  </si>
  <si>
    <t>ADVERSE HEALTH EFFECTS OF SHIFT WORK</t>
  </si>
  <si>
    <t>5R01OH009803-09</t>
  </si>
  <si>
    <t>9/1/2015</t>
  </si>
  <si>
    <t>Schernhammer</t>
  </si>
  <si>
    <t>Brigham And Women's Hospital</t>
  </si>
  <si>
    <t>Schwerha</t>
  </si>
  <si>
    <t>Ohio University</t>
  </si>
  <si>
    <t>Zabel</t>
  </si>
  <si>
    <t>Minnesota Department of Health</t>
  </si>
  <si>
    <t>Cullen</t>
  </si>
  <si>
    <t>Stanford University</t>
  </si>
  <si>
    <t>9/1/2017</t>
  </si>
  <si>
    <t>Miller</t>
  </si>
  <si>
    <t>Colorado School of Mines</t>
  </si>
  <si>
    <t>ENHANCING STATE-BASED OCCUPATIONAL HEALTH SURVEILLANCE CAPACITY</t>
  </si>
  <si>
    <t>5R01OH010094-08</t>
  </si>
  <si>
    <t>Watkins</t>
  </si>
  <si>
    <t>Council of State And Territorial Epidemiologists</t>
  </si>
  <si>
    <t>GA</t>
  </si>
  <si>
    <t>Anger</t>
  </si>
  <si>
    <t>Oregon Health &amp; Science University</t>
  </si>
  <si>
    <t>TWU SRV</t>
  </si>
  <si>
    <t>Rautiainen</t>
  </si>
  <si>
    <t>University of Nebraska Medical Center</t>
  </si>
  <si>
    <t>NE</t>
  </si>
  <si>
    <t>Alexander</t>
  </si>
  <si>
    <t>IID</t>
  </si>
  <si>
    <t>Cooperative Agreement on Global Occupational Health with the World Health Organization (WHO)</t>
  </si>
  <si>
    <t>5NE11OH010461-03</t>
  </si>
  <si>
    <t>Ivanov</t>
  </si>
  <si>
    <t>World Health Organization (WHO)</t>
  </si>
  <si>
    <t>SIZE-RESOLVED MEASUREMENT OF ULTRAFINE AND NANOMETER PARTICLE CONCENTRATIONS</t>
  </si>
  <si>
    <t>5R44OH010515-03</t>
  </si>
  <si>
    <t>Hering</t>
  </si>
  <si>
    <t>Aerosol Dynamics, Inc.</t>
  </si>
  <si>
    <t>TECHNICAL EDUCATION: BRIDGING THE GAP IN HEALTH AND SAFETY IN SMALL BUSINESSES</t>
  </si>
  <si>
    <t>5R01OH010532-05</t>
  </si>
  <si>
    <t>Parker</t>
  </si>
  <si>
    <t>HealthPartners Institute</t>
  </si>
  <si>
    <t>MNF SRV</t>
  </si>
  <si>
    <t>NEW BIOMECHANICAL KNOWLEDGE BASE AND DIGITAL DESIGN TOOL FOR PREVENTION OF OCCUPATIONAL NECK DISORDERS</t>
  </si>
  <si>
    <t>5R01OH010587-04</t>
  </si>
  <si>
    <t>Zhang</t>
  </si>
  <si>
    <t>Texas A&amp;M Engineering Experiment Station</t>
  </si>
  <si>
    <t>Miller-Lionberg</t>
  </si>
  <si>
    <t>Access Sensor Technologies, LLC</t>
  </si>
  <si>
    <t>Taylor</t>
  </si>
  <si>
    <t>Western Kentucky University</t>
  </si>
  <si>
    <t>A NEW PARADIGM FOR WORKPLACE AIR SAMPLING AND COST-EFFECTIVE EXPOSURE ASSESSMENT</t>
  </si>
  <si>
    <t>5R01OH010662-04</t>
  </si>
  <si>
    <t>Volckens</t>
  </si>
  <si>
    <t>SONOGRAPHIC TISSUE MORPHOLOGY IN EARLY STAGE WORK-RELATED MEDIAN NERVE PATHOLOGY</t>
  </si>
  <si>
    <t>5R01OH010665-04</t>
  </si>
  <si>
    <t>9/30/2015</t>
  </si>
  <si>
    <t>Roll</t>
  </si>
  <si>
    <t>University of Southern California</t>
  </si>
  <si>
    <t>LIGHTING INTERVENTIONS TO REDUCE CIRCADIAN DISRUPTION IN ROTATING SHIFT WORKERS</t>
  </si>
  <si>
    <t>5R01OH010668-04</t>
  </si>
  <si>
    <t>Figueiro</t>
  </si>
  <si>
    <t>Rensselaer Polytechnic Institute</t>
  </si>
  <si>
    <t>MORTALITY AND RENAL-DISEASE AMONG LEAD-EXPOSED WORKERS</t>
  </si>
  <si>
    <t>5R01OH010745-04</t>
  </si>
  <si>
    <t>6/1/2015</t>
  </si>
  <si>
    <t>5/31/2020</t>
  </si>
  <si>
    <t>Steenland</t>
  </si>
  <si>
    <t>Emory University</t>
  </si>
  <si>
    <t>STRESSORS AND CARDIO-METABOLIC DISEASE IN POLICE: A 12-YEAR LONGITUDINAL STUDY</t>
  </si>
  <si>
    <t>5R01OH010807-04</t>
  </si>
  <si>
    <t>Violanti</t>
  </si>
  <si>
    <t>Dana-Farber Cancer Institute</t>
  </si>
  <si>
    <t>SYSTEMIC HEALTH IMPLICATIONS OF OCCUPATIONAL NANOMATERIAL EXPOSURE</t>
  </si>
  <si>
    <t>5R01OH010828-04</t>
  </si>
  <si>
    <t>Campen</t>
  </si>
  <si>
    <t>University of New Mexico Health Sciences Center</t>
  </si>
  <si>
    <t>NM</t>
  </si>
  <si>
    <t>CRC RHP</t>
  </si>
  <si>
    <t>USE OF MICHIGAN WORKER COMPENSATION DATA FOR SURVEILLANCE OF WORK-RELATED INJURIES AND ILLNESSES</t>
  </si>
  <si>
    <t>5U60OH010892-03</t>
  </si>
  <si>
    <t>UTILIZATION OF TENNESSEE WORKERS' COMPENSATION DATA FOR INJURY SURVEILLANCE AND PREVENTION</t>
  </si>
  <si>
    <t>5U60OH010896-03</t>
  </si>
  <si>
    <t>University of Tennessee – Knoxville</t>
  </si>
  <si>
    <t>Safranek</t>
  </si>
  <si>
    <t>Nebraska State Department of Health &amp; Human Services</t>
  </si>
  <si>
    <t>Meiman</t>
  </si>
  <si>
    <t>Wisconsin Department of Health Services</t>
  </si>
  <si>
    <t>Reid</t>
  </si>
  <si>
    <t>Florida State Department of Health</t>
  </si>
  <si>
    <t>Healy</t>
  </si>
  <si>
    <t>State of Montana Department of Labor and Industry</t>
  </si>
  <si>
    <t>Parekh</t>
  </si>
  <si>
    <t>Tennessee Department of Health</t>
  </si>
  <si>
    <t>St. Louis</t>
  </si>
  <si>
    <t>Connecticut State Dept of Public Health</t>
  </si>
  <si>
    <t>Friedman</t>
  </si>
  <si>
    <t>Bayakly</t>
  </si>
  <si>
    <t>Georgia Department of Public Health</t>
  </si>
  <si>
    <t>Dang</t>
  </si>
  <si>
    <t>North Carolina State Department of Health &amp; Human Services</t>
  </si>
  <si>
    <t>Armenti</t>
  </si>
  <si>
    <t>University of New Hampshire</t>
  </si>
  <si>
    <t>NH</t>
  </si>
  <si>
    <t>Reilly</t>
  </si>
  <si>
    <t>Louisiana State Department of Public Health</t>
  </si>
  <si>
    <t>EXPOSURE-RESPONSE RELATIONSHIPS FOR LOW BACK PAIN FROM POOLED DATA</t>
  </si>
  <si>
    <t>5R01OH010916-03</t>
  </si>
  <si>
    <t>Kapellusch</t>
  </si>
  <si>
    <t>University of Wisconsin-Milwaukee</t>
  </si>
  <si>
    <t>Smith</t>
  </si>
  <si>
    <t>Colorado Department of Public Health and Environment</t>
  </si>
  <si>
    <t>Mississippi State Department of Health</t>
  </si>
  <si>
    <t>MS</t>
  </si>
  <si>
    <t>Wisnewski</t>
  </si>
  <si>
    <t>IID RHP</t>
  </si>
  <si>
    <t>Sears</t>
  </si>
  <si>
    <t>TIP HWD</t>
  </si>
  <si>
    <t>AGRICULTURE AND CLIMATE CHANGE IMPACTS ON WORKERS' HEALTH AND SAFETY</t>
  </si>
  <si>
    <t>5U01OH010969-03</t>
  </si>
  <si>
    <t>Battelle Pacific Northwest Laboratories</t>
  </si>
  <si>
    <t>A DIRECT READING VIDEO ASSESSMENT INSTRUMENT FOR REPETITIVE MOTION STRESS</t>
  </si>
  <si>
    <t>5R01OH011024-03</t>
  </si>
  <si>
    <t>Radwin</t>
  </si>
  <si>
    <t>University of Wisconsin-Madison</t>
  </si>
  <si>
    <t>Beschorner</t>
  </si>
  <si>
    <t>DEVELOPING A GENERAL POPULATION JOB EXPOSURE MATRIX FOR STUDIES OF WORK-RELATED MSD</t>
  </si>
  <si>
    <t>5R01OH011076-03</t>
  </si>
  <si>
    <t>Evanoff</t>
  </si>
  <si>
    <t>Washington University</t>
  </si>
  <si>
    <t>MO</t>
  </si>
  <si>
    <t>Fan</t>
  </si>
  <si>
    <t>University of Michigan At Ann Arbor</t>
  </si>
  <si>
    <t>9/15/2018</t>
  </si>
  <si>
    <t>Eisen</t>
  </si>
  <si>
    <t>7/31/2021</t>
  </si>
  <si>
    <t>HLP</t>
  </si>
  <si>
    <t>Parkins</t>
  </si>
  <si>
    <t>Red Tail Hawk Corporation</t>
  </si>
  <si>
    <t>Mitchell</t>
  </si>
  <si>
    <t>Maryland State Department of Health/Mental Hygiene</t>
  </si>
  <si>
    <t>Schall</t>
  </si>
  <si>
    <t>Auburn University</t>
  </si>
  <si>
    <t>IMPACT OF PATIENT SAFETY CLIMATE ON INFECTION PREVENTION PRACTICES AND HEALTHCARE WORKER AND PATIENT OUTCOMES</t>
  </si>
  <si>
    <t>5K01OH011186-03</t>
  </si>
  <si>
    <t>Hessels</t>
  </si>
  <si>
    <t>Columbia University</t>
  </si>
  <si>
    <t>IID HWD</t>
  </si>
  <si>
    <t>HEALTH AND SAFETY TRAINING MODULE FOR VIETNAMESE NAIL SALON WORKERS: A FEASIBILITY STUDY</t>
  </si>
  <si>
    <t>5K01OH011191-03</t>
  </si>
  <si>
    <t>Huynh</t>
  </si>
  <si>
    <t>Drexel University</t>
  </si>
  <si>
    <t>Gallagher</t>
  </si>
  <si>
    <t>SC</t>
  </si>
  <si>
    <t>University of Colorado, Denver</t>
  </si>
  <si>
    <t>Morris</t>
  </si>
  <si>
    <t>University of Florida</t>
  </si>
  <si>
    <t>Conroy</t>
  </si>
  <si>
    <t>University of Illinois-Chicago</t>
  </si>
  <si>
    <t>Richardson</t>
  </si>
  <si>
    <t>9/30/2019</t>
  </si>
  <si>
    <t>9/29/2022</t>
  </si>
  <si>
    <t>Solle</t>
  </si>
  <si>
    <t>University of Miami</t>
  </si>
  <si>
    <t>Yalin</t>
  </si>
  <si>
    <t>Merten</t>
  </si>
  <si>
    <t>Oklahoma State University</t>
  </si>
  <si>
    <t>6/1/2019</t>
  </si>
  <si>
    <t>5/31/2023</t>
  </si>
  <si>
    <t>Agah</t>
  </si>
  <si>
    <t>Patel</t>
  </si>
  <si>
    <t>Texas Department of State Health Services</t>
  </si>
  <si>
    <t>Landen</t>
  </si>
  <si>
    <t>New Mexico Department of Health</t>
  </si>
  <si>
    <t>Simpson</t>
  </si>
  <si>
    <t>Semmens</t>
  </si>
  <si>
    <t>University of Montana</t>
  </si>
  <si>
    <t>AFF PSS</t>
  </si>
  <si>
    <t>8/1/2019</t>
  </si>
  <si>
    <t>Sun</t>
  </si>
  <si>
    <t>7/31/2022</t>
  </si>
  <si>
    <t>Liebler</t>
  </si>
  <si>
    <t>Boston University</t>
  </si>
  <si>
    <t>Zablotska</t>
  </si>
  <si>
    <t>University of California-San Francisco</t>
  </si>
  <si>
    <t>MIN MNF</t>
  </si>
  <si>
    <t>Patterson</t>
  </si>
  <si>
    <t>9/15/2019</t>
  </si>
  <si>
    <t>Tsai</t>
  </si>
  <si>
    <t>9/30/2018</t>
  </si>
  <si>
    <t>Boden</t>
  </si>
  <si>
    <t>Schlader</t>
  </si>
  <si>
    <t>Indiana University - Bloomington</t>
  </si>
  <si>
    <t>AFF CON</t>
  </si>
  <si>
    <t>Jetelina</t>
  </si>
  <si>
    <t>Kim</t>
  </si>
  <si>
    <t>Oregon State University</t>
  </si>
  <si>
    <t>Meyer</t>
  </si>
  <si>
    <t>CON MNF HSA</t>
  </si>
  <si>
    <t>Brammer</t>
  </si>
  <si>
    <t>AFF CON MNF TWU</t>
  </si>
  <si>
    <t>Dantas</t>
  </si>
  <si>
    <t>L'Orange</t>
  </si>
  <si>
    <t>Tsui</t>
  </si>
  <si>
    <t>Graduate School of Public Health and Health Policy - CUNY</t>
  </si>
  <si>
    <t>Specht</t>
  </si>
  <si>
    <t>7/31/2023</t>
  </si>
  <si>
    <t>Checkoway</t>
  </si>
  <si>
    <t>Grau</t>
  </si>
  <si>
    <t>Arizona State University</t>
  </si>
  <si>
    <t>1/31/2020</t>
  </si>
  <si>
    <t>Chen</t>
  </si>
  <si>
    <t>Physical Sciences Inc.</t>
  </si>
  <si>
    <t>Elfaramawi</t>
  </si>
  <si>
    <t>University of Arkansas</t>
  </si>
  <si>
    <t>AR</t>
  </si>
  <si>
    <t>AFF MNF</t>
  </si>
  <si>
    <t>Schwatka</t>
  </si>
  <si>
    <t>University of Colorado</t>
  </si>
  <si>
    <t>Benishek</t>
  </si>
  <si>
    <t>Barger</t>
  </si>
  <si>
    <t>McCauley</t>
  </si>
  <si>
    <t>Van Dongen</t>
  </si>
  <si>
    <t>Washington State University</t>
  </si>
  <si>
    <t>TWU HSA</t>
  </si>
  <si>
    <t>5/1/2019</t>
  </si>
  <si>
    <t>4/30/2020</t>
  </si>
  <si>
    <t>Caban-Martinez</t>
  </si>
  <si>
    <t>2/28/2020</t>
  </si>
  <si>
    <t>Intelligent Optical Systems, Inc.</t>
  </si>
  <si>
    <t>3/31/2020</t>
  </si>
  <si>
    <t>Swaaley</t>
  </si>
  <si>
    <t>MakeSafe Tools, Inc.</t>
  </si>
  <si>
    <t>Scott</t>
  </si>
  <si>
    <t>Delclos</t>
  </si>
  <si>
    <t>2/29/2020</t>
  </si>
  <si>
    <t>Yandell</t>
  </si>
  <si>
    <t>Herowear, LLC</t>
  </si>
  <si>
    <t>WRT HSA</t>
  </si>
  <si>
    <t>Bartlett</t>
  </si>
  <si>
    <t>Fishing Partnership Health Plan</t>
  </si>
  <si>
    <t>9/14/2019</t>
  </si>
  <si>
    <t>9/15/2021</t>
  </si>
  <si>
    <t>Black</t>
  </si>
  <si>
    <t>Mississippi State University</t>
  </si>
  <si>
    <t>Kincl</t>
  </si>
  <si>
    <t>Duym</t>
  </si>
  <si>
    <t>Maine Center for Coastal Fisheries</t>
  </si>
  <si>
    <t>ME</t>
  </si>
  <si>
    <t>Pompeii</t>
  </si>
  <si>
    <t>Baylor College of Medicine</t>
  </si>
  <si>
    <t>Seacoast Science, Inc.</t>
  </si>
  <si>
    <t>Serial Number</t>
  </si>
  <si>
    <t xml:space="preserve"> </t>
  </si>
  <si>
    <t>5U54OH009568-10</t>
  </si>
  <si>
    <t>Grant Number
(Linked to Project Information)</t>
  </si>
  <si>
    <t>Grant Title
(Linked to Project Abstract)</t>
  </si>
  <si>
    <t>Principal Investigator</t>
  </si>
  <si>
    <t>Sectors</t>
  </si>
  <si>
    <t>Health and Safety Cross Sectors</t>
  </si>
  <si>
    <t>Sector Program Names</t>
  </si>
  <si>
    <t>Sector Program Acronyms</t>
  </si>
  <si>
    <t>Health &amp; Safety Cross-Sector Program Names</t>
  </si>
  <si>
    <t>Health &amp; Safety Cross-Sector Program Acronyms</t>
  </si>
  <si>
    <t>Agriculture, Forestry &amp; Fishing</t>
  </si>
  <si>
    <t>Cancer, Reproductive, Cardiovascular Disease</t>
  </si>
  <si>
    <t>Construction</t>
  </si>
  <si>
    <t>Hearing Loss Prevention</t>
  </si>
  <si>
    <t>Healthcare &amp; Social Assistance</t>
  </si>
  <si>
    <t>Immune, Infectious and Dermal Disease Prevention</t>
  </si>
  <si>
    <t>Manufacturing</t>
  </si>
  <si>
    <t>MFN</t>
  </si>
  <si>
    <t>Musculoskeletal Health</t>
  </si>
  <si>
    <t>Mining</t>
  </si>
  <si>
    <t>Respiratory Health</t>
  </si>
  <si>
    <t>Oil &amp; Gas Extraction</t>
  </si>
  <si>
    <t>Traumatic Injury Prevention</t>
  </si>
  <si>
    <t>Public Safety</t>
  </si>
  <si>
    <t>Healthy Work Design and Well-Being</t>
  </si>
  <si>
    <t>Services</t>
  </si>
  <si>
    <t>Wholesale &amp; Retail Trade</t>
  </si>
  <si>
    <t>Transportation, Warehousing &amp; Utilities</t>
  </si>
  <si>
    <t>Project Period
Start Date</t>
  </si>
  <si>
    <t>Project Period
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</si>
</sst>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u/>
      <sz val="11"/>
      <color rgb="FF0000FF"/>
      <name val="Calibri"/>
    </font>
    <font>
      <sz val="11"/>
      <color rgb="FF000000"/>
      <name val="Calibri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</font>
    <font>
      <sz val="11"/>
      <color rgb="FF000000"/>
      <name val="Arial"/>
      <family val="2"/>
    </font>
    <font>
      <b/>
      <sz val="12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FF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E1F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9" fillId="6" borderId="0"/>
    <xf numFmtId="0" fontId="7" fillId="6" borderId="0"/>
  </cellStyleXfs>
  <cellXfs count="2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0" fillId="7" borderId="1" xfId="2" applyFont="1" applyFill="1" applyBorder="1" applyAlignment="1">
      <alignment horizontal="center" vertical="center" wrapText="1"/>
    </xf>
    <xf numFmtId="164" fontId="10" fillId="7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6" borderId="0" xfId="3" applyAlignment="1"/>
    <xf numFmtId="0" fontId="7" fillId="6" borderId="0" xfId="3"/>
    <xf numFmtId="0" fontId="11" fillId="6" borderId="3" xfId="3" applyFont="1" applyBorder="1" applyAlignment="1">
      <alignment vertical="center"/>
    </xf>
    <xf numFmtId="0" fontId="11" fillId="6" borderId="4" xfId="3" applyFont="1" applyBorder="1" applyAlignment="1">
      <alignment horizontal="center" vertical="center"/>
    </xf>
    <xf numFmtId="0" fontId="11" fillId="8" borderId="3" xfId="3" applyFont="1" applyFill="1" applyBorder="1" applyAlignment="1">
      <alignment vertical="center"/>
    </xf>
    <xf numFmtId="0" fontId="11" fillId="8" borderId="4" xfId="3" applyFont="1" applyFill="1" applyBorder="1" applyAlignment="1">
      <alignment horizontal="center" vertical="center"/>
    </xf>
    <xf numFmtId="0" fontId="11" fillId="6" borderId="4" xfId="3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4" fontId="5" fillId="5" borderId="1" xfId="0" applyNumberFormat="1" applyFont="1" applyFill="1" applyBorder="1" applyAlignment="1" applyProtection="1">
      <alignment horizontal="center" vertical="center"/>
    </xf>
    <xf numFmtId="0" fontId="6" fillId="3" borderId="1" xfId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6" fillId="0" borderId="1" xfId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7" borderId="5" xfId="2" applyFont="1" applyFill="1" applyBorder="1" applyAlignment="1">
      <alignment horizontal="center" vertical="center" wrapText="1"/>
    </xf>
    <xf numFmtId="0" fontId="12" fillId="7" borderId="2" xfId="2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 xr:uid="{F74166C4-6C26-4974-A55C-36C9AAF33660}"/>
    <cellStyle name="Normal 3" xfId="3" xr:uid="{CD13FEF8-B91C-4D65-8781-FF467323705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rojectreporter.nih.gov/project_info_description.cfm?aid=9132930&amp;icde=32493278" TargetMode="External"/><Relationship Id="rId18" Type="http://schemas.openxmlformats.org/officeDocument/2006/relationships/hyperlink" Target="https://projectreporter.nih.gov/project_info_description.cfm?aid=9186902&amp;icde=32483680" TargetMode="External"/><Relationship Id="rId26" Type="http://schemas.openxmlformats.org/officeDocument/2006/relationships/hyperlink" Target="https://projectreporter.nih.gov/project_info_details.cfm?aid=9105970&amp;icde=32482868" TargetMode="External"/><Relationship Id="rId39" Type="http://schemas.openxmlformats.org/officeDocument/2006/relationships/hyperlink" Target="https://projectreporter.nih.gov/project_info_details.cfm?aid=9065417&amp;icde=25413996" TargetMode="External"/><Relationship Id="rId21" Type="http://schemas.openxmlformats.org/officeDocument/2006/relationships/hyperlink" Target="https://projectreporter.nih.gov/project_info_details.cfm?aid=10006486&amp;icde=0" TargetMode="External"/><Relationship Id="rId34" Type="http://schemas.openxmlformats.org/officeDocument/2006/relationships/hyperlink" Target="https://projectreporter.nih.gov/project_info_details.cfm?aid=9150318&amp;icde=26656600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projectreporter.nih.gov/project_info_description.cfm?aid=9133364&amp;icde=26658065" TargetMode="External"/><Relationship Id="rId2" Type="http://schemas.openxmlformats.org/officeDocument/2006/relationships/hyperlink" Target="https://projectreporter.nih.gov/project_info_description.cfm?aid=9132717&amp;icde=26656464" TargetMode="External"/><Relationship Id="rId16" Type="http://schemas.openxmlformats.org/officeDocument/2006/relationships/hyperlink" Target="https://projectreporter.nih.gov/project_info_description.cfm?aid=8960680&amp;icde=32493384" TargetMode="External"/><Relationship Id="rId20" Type="http://schemas.openxmlformats.org/officeDocument/2006/relationships/hyperlink" Target="https://projectreporter.nih.gov/project_info_description.cfm?aid=9162528&amp;icde=32483339" TargetMode="External"/><Relationship Id="rId29" Type="http://schemas.openxmlformats.org/officeDocument/2006/relationships/hyperlink" Target="https://projectreporter.nih.gov/project_info_details.cfm?aid=9174992&amp;icde=32493404" TargetMode="External"/><Relationship Id="rId41" Type="http://schemas.openxmlformats.org/officeDocument/2006/relationships/hyperlink" Target="https://projectreporter.nih.gov/project_info_description.cfm?aid=9132717&amp;icde=26656464" TargetMode="External"/><Relationship Id="rId1" Type="http://schemas.openxmlformats.org/officeDocument/2006/relationships/hyperlink" Target="https://projectreporter.nih.gov/project_info_description.cfm?aid=9105970&amp;icde=32482868" TargetMode="External"/><Relationship Id="rId6" Type="http://schemas.openxmlformats.org/officeDocument/2006/relationships/hyperlink" Target="https://projectreporter.nih.gov/project_info_description.cfm?aid=9133361&amp;icde=26656653" TargetMode="External"/><Relationship Id="rId11" Type="http://schemas.openxmlformats.org/officeDocument/2006/relationships/hyperlink" Target="https://projectreporter.nih.gov/project_info_description.cfm?aid=9131737&amp;icde=26658715" TargetMode="External"/><Relationship Id="rId24" Type="http://schemas.openxmlformats.org/officeDocument/2006/relationships/hyperlink" Target="https://projectreporter.nih.gov/project_info_details.cfm?aid=9146900&amp;icde=26664285" TargetMode="External"/><Relationship Id="rId32" Type="http://schemas.openxmlformats.org/officeDocument/2006/relationships/hyperlink" Target="https://projectreporter.nih.gov/project_info_details.cfm?aid=9135088&amp;icde=32493286" TargetMode="External"/><Relationship Id="rId37" Type="http://schemas.openxmlformats.org/officeDocument/2006/relationships/hyperlink" Target="https://projectreporter.nih.gov/project_info_details.cfm?aid=9146901&amp;icde=26658729" TargetMode="External"/><Relationship Id="rId40" Type="http://schemas.openxmlformats.org/officeDocument/2006/relationships/hyperlink" Target="https://projectreporter.nih.gov/project_info_description.cfm?aid=9110032&amp;icde=25413756" TargetMode="External"/><Relationship Id="rId5" Type="http://schemas.openxmlformats.org/officeDocument/2006/relationships/hyperlink" Target="https://projectreporter.nih.gov/project_info_description.cfm?aid=9110032&amp;icde=25413756" TargetMode="External"/><Relationship Id="rId15" Type="http://schemas.openxmlformats.org/officeDocument/2006/relationships/hyperlink" Target="https://projectreporter.nih.gov/project_info_description.cfm?aid=9146900&amp;icde=26664285" TargetMode="External"/><Relationship Id="rId23" Type="http://schemas.openxmlformats.org/officeDocument/2006/relationships/hyperlink" Target="https://projectreporter.nih.gov/project_info_details.cfm?aid=9150539&amp;icde=26658115" TargetMode="External"/><Relationship Id="rId28" Type="http://schemas.openxmlformats.org/officeDocument/2006/relationships/hyperlink" Target="https://projectreporter.nih.gov/project_info_details.cfm?aid=8960680&amp;icde=32493384" TargetMode="External"/><Relationship Id="rId36" Type="http://schemas.openxmlformats.org/officeDocument/2006/relationships/hyperlink" Target="https://projectreporter.nih.gov/project_info_details.cfm?aid=9162403&amp;icde=32483362" TargetMode="External"/><Relationship Id="rId10" Type="http://schemas.openxmlformats.org/officeDocument/2006/relationships/hyperlink" Target="https://projectreporter.nih.gov/project_info_description.cfm?aid=9065417&amp;icde=25413996" TargetMode="External"/><Relationship Id="rId19" Type="http://schemas.openxmlformats.org/officeDocument/2006/relationships/hyperlink" Target="https://projectreporter.nih.gov/project_info_description.cfm?aid=9162403&amp;icde=32483362" TargetMode="External"/><Relationship Id="rId31" Type="http://schemas.openxmlformats.org/officeDocument/2006/relationships/hyperlink" Target="https://projectreporter.nih.gov/project_info_details.cfm?aid=9162528&amp;icde=32483339" TargetMode="External"/><Relationship Id="rId4" Type="http://schemas.openxmlformats.org/officeDocument/2006/relationships/hyperlink" Target="https://projectreporter.nih.gov/project_info_description.cfm?aid=8981585&amp;icde=32493041" TargetMode="External"/><Relationship Id="rId9" Type="http://schemas.openxmlformats.org/officeDocument/2006/relationships/hyperlink" Target="https://projectreporter.nih.gov/project_info_description.cfm?aid=9131734&amp;icde=26658140" TargetMode="External"/><Relationship Id="rId14" Type="http://schemas.openxmlformats.org/officeDocument/2006/relationships/hyperlink" Target="https://projectreporter.nih.gov/project_info_description.cfm?aid=9135088&amp;icde=32493286" TargetMode="External"/><Relationship Id="rId22" Type="http://schemas.openxmlformats.org/officeDocument/2006/relationships/hyperlink" Target="https://projectreporter.nih.gov/project_info_details.cfm?aid=9133361&amp;icde=26656653" TargetMode="External"/><Relationship Id="rId27" Type="http://schemas.openxmlformats.org/officeDocument/2006/relationships/hyperlink" Target="https://projectreporter.nih.gov/project_info_details.cfm?aid=8981585&amp;icde=32493041" TargetMode="External"/><Relationship Id="rId30" Type="http://schemas.openxmlformats.org/officeDocument/2006/relationships/hyperlink" Target="https://projectreporter.nih.gov/project_info_details.cfm?aid=9133364&amp;icde=26658065" TargetMode="External"/><Relationship Id="rId35" Type="http://schemas.openxmlformats.org/officeDocument/2006/relationships/hyperlink" Target="https://projectreporter.nih.gov/project_info_details.cfm?aid=9131734&amp;icde=26658140" TargetMode="External"/><Relationship Id="rId8" Type="http://schemas.openxmlformats.org/officeDocument/2006/relationships/hyperlink" Target="https://projectreporter.nih.gov/project_info_description.cfm?aid=9150539&amp;icde=26658115" TargetMode="External"/><Relationship Id="rId3" Type="http://schemas.openxmlformats.org/officeDocument/2006/relationships/hyperlink" Target="https://projectreporter.nih.gov/project_info_description.cfm?aid=9150318&amp;icde=26656600" TargetMode="External"/><Relationship Id="rId12" Type="http://schemas.openxmlformats.org/officeDocument/2006/relationships/hyperlink" Target="https://projectreporter.nih.gov/project_info_description.cfm?aid=9146901&amp;icde=26658729" TargetMode="External"/><Relationship Id="rId17" Type="http://schemas.openxmlformats.org/officeDocument/2006/relationships/hyperlink" Target="https://projectreporter.nih.gov/project_info_description.cfm?aid=9174992&amp;icde=32493404" TargetMode="External"/><Relationship Id="rId25" Type="http://schemas.openxmlformats.org/officeDocument/2006/relationships/hyperlink" Target="https://projectreporter.nih.gov/project_info_details.cfm?aid=9186902&amp;icde=32483680" TargetMode="External"/><Relationship Id="rId33" Type="http://schemas.openxmlformats.org/officeDocument/2006/relationships/hyperlink" Target="https://projectreporter.nih.gov/project_info_details.cfm?aid=9132930&amp;icde=32493278" TargetMode="External"/><Relationship Id="rId38" Type="http://schemas.openxmlformats.org/officeDocument/2006/relationships/hyperlink" Target="https://projectreporter.nih.gov/project_info_details.cfm?aid=9131737&amp;icde=266587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1"/>
  <sheetViews>
    <sheetView tabSelected="1" view="pageLayout" zoomScaleNormal="100" zoomScaleSheetLayoutView="110" workbookViewId="0"/>
  </sheetViews>
  <sheetFormatPr defaultRowHeight="15" x14ac:dyDescent="0.25"/>
  <cols>
    <col min="1" max="1" width="19.140625" style="4" customWidth="1"/>
    <col min="2" max="2" width="14" style="4" hidden="1" customWidth="1"/>
    <col min="3" max="3" width="52" style="20" customWidth="1"/>
    <col min="4" max="5" width="16.7109375" style="4" customWidth="1"/>
    <col min="6" max="6" width="15.42578125" style="4" customWidth="1"/>
    <col min="7" max="7" width="36.140625" style="20" customWidth="1"/>
    <col min="8" max="8" width="9.5703125" style="23" customWidth="1"/>
    <col min="9" max="9" width="10.42578125" style="23" customWidth="1"/>
    <col min="10" max="10" width="14.28515625" style="23" customWidth="1"/>
    <col min="14" max="16384" width="9.140625" style="4"/>
  </cols>
  <sheetData>
    <row r="1" spans="1:10" ht="54.75" customHeight="1" x14ac:dyDescent="0.25">
      <c r="A1" s="2" t="s">
        <v>475</v>
      </c>
      <c r="B1" s="1" t="s">
        <v>472</v>
      </c>
      <c r="C1" s="2" t="s">
        <v>476</v>
      </c>
      <c r="D1" s="3" t="s">
        <v>502</v>
      </c>
      <c r="E1" s="3" t="s">
        <v>503</v>
      </c>
      <c r="F1" s="2" t="s">
        <v>477</v>
      </c>
      <c r="G1" s="2" t="s">
        <v>0</v>
      </c>
      <c r="H1" s="2" t="s">
        <v>1</v>
      </c>
      <c r="I1" s="2" t="s">
        <v>478</v>
      </c>
      <c r="J1" s="2" t="s">
        <v>479</v>
      </c>
    </row>
    <row r="2" spans="1:10" x14ac:dyDescent="0.25">
      <c r="A2" s="12" t="str">
        <f>HYPERLINK("https://projectreporter.nih.gov/project_info_details.cfm?aid=9785338","5R01OH002421-24")</f>
        <v>5R01OH002421-24</v>
      </c>
      <c r="B2" s="13">
        <v>2421</v>
      </c>
      <c r="C2" s="16" t="str">
        <f>HYPERLINK("https://projectreporter.nih.gov/project_info_description.cfm?aid=9785338","Lung Disease in Chinese Textile Workers")</f>
        <v>Lung Disease in Chinese Textile Workers</v>
      </c>
      <c r="D2" s="14" t="s">
        <v>5</v>
      </c>
      <c r="E2" s="14" t="s">
        <v>6</v>
      </c>
      <c r="F2" s="13" t="s">
        <v>7</v>
      </c>
      <c r="G2" s="18" t="s">
        <v>8</v>
      </c>
      <c r="H2" s="21" t="s">
        <v>9</v>
      </c>
      <c r="I2" s="21" t="s">
        <v>10</v>
      </c>
      <c r="J2" s="21" t="s">
        <v>2</v>
      </c>
    </row>
    <row r="3" spans="1:10" ht="30" x14ac:dyDescent="0.25">
      <c r="A3" s="12" t="str">
        <f>HYPERLINK("https://projectreporter.nih.gov/project_info_details.cfm?aid=9733841","5U54OH007541-19")</f>
        <v>5U54OH007541-19</v>
      </c>
      <c r="B3" s="13">
        <v>7541</v>
      </c>
      <c r="C3" s="16" t="str">
        <f>HYPERLINK("https://projectreporter.nih.gov/project_info_description.cfm?aid=9733841","Southwest Center for Agricultural Health, Injury Prevention, and Education")</f>
        <v>Southwest Center for Agricultural Health, Injury Prevention, and Education</v>
      </c>
      <c r="D3" s="14" t="s">
        <v>12</v>
      </c>
      <c r="E3" s="14" t="s">
        <v>13</v>
      </c>
      <c r="F3" s="13" t="s">
        <v>14</v>
      </c>
      <c r="G3" s="18" t="s">
        <v>15</v>
      </c>
      <c r="H3" s="21" t="s">
        <v>16</v>
      </c>
      <c r="I3" s="21" t="s">
        <v>11</v>
      </c>
      <c r="J3" s="21" t="s">
        <v>17</v>
      </c>
    </row>
    <row r="4" spans="1:10" ht="30" x14ac:dyDescent="0.25">
      <c r="A4" s="12" t="str">
        <f>HYPERLINK("https://projectreporter.nih.gov/project_info_details.cfm?aid=9761925","5U54OH007542-19")</f>
        <v>5U54OH007542-19</v>
      </c>
      <c r="B4" s="13">
        <v>7542</v>
      </c>
      <c r="C4" s="16" t="str">
        <f>HYPERLINK("https://projectreporter.nih.gov/project_info_description.cfm?aid=9761925","The Northeast Center for Agricultural Health-Renewal")</f>
        <v>The Northeast Center for Agricultural Health-Renewal</v>
      </c>
      <c r="D4" s="14" t="s">
        <v>20</v>
      </c>
      <c r="E4" s="14" t="s">
        <v>21</v>
      </c>
      <c r="F4" s="13" t="s">
        <v>22</v>
      </c>
      <c r="G4" s="18" t="s">
        <v>23</v>
      </c>
      <c r="H4" s="21" t="s">
        <v>24</v>
      </c>
      <c r="I4" s="21" t="s">
        <v>11</v>
      </c>
      <c r="J4" s="21" t="s">
        <v>25</v>
      </c>
    </row>
    <row r="5" spans="1:10" ht="30" x14ac:dyDescent="0.25">
      <c r="A5" s="12" t="str">
        <f>HYPERLINK("https://projectreporter.nih.gov/project_info_details.cfm?aid=9733844","5U54OH007544-19")</f>
        <v>5U54OH007544-19</v>
      </c>
      <c r="B5" s="13">
        <v>7544</v>
      </c>
      <c r="C5" s="16" t="str">
        <f>HYPERLINK("https://projectreporter.nih.gov/project_info_description.cfm?aid=9733844","Pacific Northwest Agricultural Safety and Health Center (PNASH)")</f>
        <v>Pacific Northwest Agricultural Safety and Health Center (PNASH)</v>
      </c>
      <c r="D5" s="14" t="s">
        <v>12</v>
      </c>
      <c r="E5" s="14" t="s">
        <v>13</v>
      </c>
      <c r="F5" s="13" t="s">
        <v>27</v>
      </c>
      <c r="G5" s="18" t="s">
        <v>28</v>
      </c>
      <c r="H5" s="21" t="s">
        <v>29</v>
      </c>
      <c r="I5" s="21" t="s">
        <v>11</v>
      </c>
      <c r="J5" s="21" t="s">
        <v>30</v>
      </c>
    </row>
    <row r="6" spans="1:10" ht="60" x14ac:dyDescent="0.25">
      <c r="A6" s="12" t="str">
        <f>HYPERLINK("https://projectreporter.nih.gov/project_info_details.cfm?aid=9776385","5U54OH007547-19")</f>
        <v>5U54OH007547-19</v>
      </c>
      <c r="B6" s="13">
        <v>7547</v>
      </c>
      <c r="C6" s="16" t="str">
        <f>HYPERLINK("https://projectreporter.nih.gov/project_info_description.cfm?aid=9776385","Southeast Center for Agricultural Health and Injury Prevention: Enteric bacteria, antibiotic resistance and farm worker health on livestock farms")</f>
        <v>Southeast Center for Agricultural Health and Injury Prevention: Enteric bacteria, antibiotic resistance and farm worker health on livestock farms</v>
      </c>
      <c r="D6" s="14" t="s">
        <v>12</v>
      </c>
      <c r="E6" s="14" t="s">
        <v>13</v>
      </c>
      <c r="F6" s="13" t="s">
        <v>31</v>
      </c>
      <c r="G6" s="18" t="s">
        <v>32</v>
      </c>
      <c r="H6" s="21" t="s">
        <v>33</v>
      </c>
      <c r="I6" s="21" t="s">
        <v>11</v>
      </c>
      <c r="J6" s="21" t="s">
        <v>26</v>
      </c>
    </row>
    <row r="7" spans="1:10" ht="30" x14ac:dyDescent="0.25">
      <c r="A7" s="12" t="str">
        <f>HYPERLINK("https://projectreporter.nih.gov/project_info_details.cfm?aid=9747738","5U54OH007548-19")</f>
        <v>5U54OH007548-19</v>
      </c>
      <c r="B7" s="13">
        <v>7548</v>
      </c>
      <c r="C7" s="16" t="str">
        <f>HYPERLINK("https://projectreporter.nih.gov/project_info_description.cfm?aid=9747738","Great Plains Center for Agricultural Health (GPCAH)")</f>
        <v>Great Plains Center for Agricultural Health (GPCAH)</v>
      </c>
      <c r="D7" s="14" t="s">
        <v>12</v>
      </c>
      <c r="E7" s="14" t="s">
        <v>13</v>
      </c>
      <c r="F7" s="13" t="s">
        <v>34</v>
      </c>
      <c r="G7" s="18" t="s">
        <v>35</v>
      </c>
      <c r="H7" s="21" t="s">
        <v>36</v>
      </c>
      <c r="I7" s="21" t="s">
        <v>11</v>
      </c>
      <c r="J7" s="21" t="s">
        <v>37</v>
      </c>
    </row>
    <row r="8" spans="1:10" ht="30" x14ac:dyDescent="0.25">
      <c r="A8" s="12" t="str">
        <f>HYPERLINK("https://projectreporter.nih.gov/project_info_details.cfm?aid=9776383","5U54OH007550-19")</f>
        <v>5U54OH007550-19</v>
      </c>
      <c r="B8" s="13">
        <v>7550</v>
      </c>
      <c r="C8" s="16" t="str">
        <f>HYPERLINK("https://projectreporter.nih.gov/project_info_description.cfm?aid=9776383","The Western Center for Agricultural Health and Safety")</f>
        <v>The Western Center for Agricultural Health and Safety</v>
      </c>
      <c r="D8" s="14" t="s">
        <v>12</v>
      </c>
      <c r="E8" s="14" t="s">
        <v>13</v>
      </c>
      <c r="F8" s="13" t="s">
        <v>38</v>
      </c>
      <c r="G8" s="18" t="s">
        <v>39</v>
      </c>
      <c r="H8" s="21" t="s">
        <v>40</v>
      </c>
      <c r="I8" s="21" t="s">
        <v>11</v>
      </c>
      <c r="J8" s="21" t="s">
        <v>41</v>
      </c>
    </row>
    <row r="9" spans="1:10" ht="30" x14ac:dyDescent="0.25">
      <c r="A9" s="12" t="str">
        <f>HYPERLINK("https://projectreporter.nih.gov/project_info_details.cfm?aid=9750554","5U54OH008085-16")</f>
        <v>5U54OH008085-16</v>
      </c>
      <c r="B9" s="13">
        <v>8085</v>
      </c>
      <c r="C9" s="16" t="str">
        <f>HYPERLINK("https://projectreporter.nih.gov/project_info_description.cfm?aid=9750554","High Plains Intermountain Center for Agricultural Health and Safety (HICAHS)")</f>
        <v>High Plains Intermountain Center for Agricultural Health and Safety (HICAHS)</v>
      </c>
      <c r="D9" s="14" t="s">
        <v>42</v>
      </c>
      <c r="E9" s="14" t="s">
        <v>43</v>
      </c>
      <c r="F9" s="13" t="s">
        <v>44</v>
      </c>
      <c r="G9" s="18" t="s">
        <v>45</v>
      </c>
      <c r="H9" s="21" t="s">
        <v>46</v>
      </c>
      <c r="I9" s="21" t="s">
        <v>11</v>
      </c>
      <c r="J9" s="21" t="s">
        <v>25</v>
      </c>
    </row>
    <row r="10" spans="1:10" ht="45" x14ac:dyDescent="0.25">
      <c r="A10" s="12" t="str">
        <f>HYPERLINK("https://projectreporter.nih.gov/project_info_details.cfm?aid=9754995","2R01OH008229-13A1")</f>
        <v>2R01OH008229-13A1</v>
      </c>
      <c r="B10" s="13">
        <v>8229</v>
      </c>
      <c r="C10" s="16" t="str">
        <f>HYPERLINK("https://projectreporter.nih.gov/project_info_description.cfm?aid=9754995","Safety and Health for Home Care Aides in Healthcare and Social Assistance: The Safe Home Care Intervention Study")</f>
        <v>Safety and Health for Home Care Aides in Healthcare and Social Assistance: The Safe Home Care Intervention Study</v>
      </c>
      <c r="D10" s="14" t="s">
        <v>47</v>
      </c>
      <c r="E10" s="14" t="s">
        <v>48</v>
      </c>
      <c r="F10" s="13" t="s">
        <v>49</v>
      </c>
      <c r="G10" s="18" t="s">
        <v>50</v>
      </c>
      <c r="H10" s="21" t="s">
        <v>9</v>
      </c>
      <c r="I10" s="21" t="s">
        <v>51</v>
      </c>
      <c r="J10" s="21" t="s">
        <v>25</v>
      </c>
    </row>
    <row r="11" spans="1:10" x14ac:dyDescent="0.25">
      <c r="A11" s="12" t="str">
        <f>HYPERLINK("https://projectreporter.nih.gov/project_info_details.cfm?aid=9732388","5T03OH008402-14")</f>
        <v>5T03OH008402-14</v>
      </c>
      <c r="B11" s="13">
        <v>8402</v>
      </c>
      <c r="C11" s="16" t="str">
        <f>HYPERLINK("https://projectreporter.nih.gov/project_info_description.cfm?aid=9732388","M.S. Curricular Enhancement")</f>
        <v>M.S. Curricular Enhancement</v>
      </c>
      <c r="D11" s="14" t="s">
        <v>52</v>
      </c>
      <c r="E11" s="14" t="s">
        <v>53</v>
      </c>
      <c r="F11" s="13" t="s">
        <v>54</v>
      </c>
      <c r="G11" s="18" t="s">
        <v>55</v>
      </c>
      <c r="H11" s="21" t="s">
        <v>56</v>
      </c>
      <c r="I11" s="21" t="s">
        <v>57</v>
      </c>
      <c r="J11" s="21" t="s">
        <v>57</v>
      </c>
    </row>
    <row r="12" spans="1:10" ht="30" x14ac:dyDescent="0.25">
      <c r="A12" s="12" t="str">
        <f>HYPERLINK("https://projectreporter.nih.gov/project_info_details.cfm?aid=9732379","5T42OH008412-15")</f>
        <v>5T42OH008412-15</v>
      </c>
      <c r="B12" s="13">
        <v>8412</v>
      </c>
      <c r="C12" s="16" t="str">
        <f>HYPERLINK("https://projectreporter.nih.gov/project_info_description.cfm?aid=9732379","Southern California Education and Research Center")</f>
        <v>Southern California Education and Research Center</v>
      </c>
      <c r="D12" s="14" t="s">
        <v>58</v>
      </c>
      <c r="E12" s="14" t="s">
        <v>59</v>
      </c>
      <c r="F12" s="13" t="s">
        <v>60</v>
      </c>
      <c r="G12" s="18" t="s">
        <v>61</v>
      </c>
      <c r="H12" s="21" t="s">
        <v>40</v>
      </c>
      <c r="I12" s="21" t="s">
        <v>57</v>
      </c>
      <c r="J12" s="21" t="s">
        <v>57</v>
      </c>
    </row>
    <row r="13" spans="1:10" ht="30" x14ac:dyDescent="0.25">
      <c r="A13" s="12" t="str">
        <f>HYPERLINK("https://projectreporter.nih.gov/project_info_details.cfm?aid=9794127","5T42OH008414-14")</f>
        <v>5T42OH008414-14</v>
      </c>
      <c r="B13" s="13">
        <v>8414</v>
      </c>
      <c r="C13" s="16" t="str">
        <f>HYPERLINK("https://projectreporter.nih.gov/project_info_description.cfm?aid=9794127","OCCUPATIONAL SAFETY AND HEALTH EDUCATION AND RESEARCH CENTERS (T42)")</f>
        <v>OCCUPATIONAL SAFETY AND HEALTH EDUCATION AND RESEARCH CENTERS (T42)</v>
      </c>
      <c r="D13" s="14" t="s">
        <v>62</v>
      </c>
      <c r="E13" s="14" t="s">
        <v>63</v>
      </c>
      <c r="F13" s="13" t="s">
        <v>64</v>
      </c>
      <c r="G13" s="18" t="s">
        <v>65</v>
      </c>
      <c r="H13" s="21" t="s">
        <v>66</v>
      </c>
      <c r="I13" s="21" t="s">
        <v>57</v>
      </c>
      <c r="J13" s="21" t="s">
        <v>57</v>
      </c>
    </row>
    <row r="14" spans="1:10" ht="30" x14ac:dyDescent="0.25">
      <c r="A14" s="12" t="str">
        <f>HYPERLINK("https://projectreporter.nih.gov/project_info_details.cfm?aid=9794128","5T42OH008416-15")</f>
        <v>5T42OH008416-15</v>
      </c>
      <c r="B14" s="13">
        <v>8416</v>
      </c>
      <c r="C14" s="16" t="str">
        <f>HYPERLINK("https://projectreporter.nih.gov/project_info_description.cfm?aid=9794128","OCCUPATIONAL SAFETY AND HEALTH EDUCATION AND RESEARCH CENTERS (T42)")</f>
        <v>OCCUPATIONAL SAFETY AND HEALTH EDUCATION AND RESEARCH CENTERS (T42)</v>
      </c>
      <c r="D14" s="14" t="s">
        <v>62</v>
      </c>
      <c r="E14" s="14" t="s">
        <v>63</v>
      </c>
      <c r="F14" s="13" t="s">
        <v>7</v>
      </c>
      <c r="G14" s="18" t="s">
        <v>67</v>
      </c>
      <c r="H14" s="21" t="s">
        <v>9</v>
      </c>
      <c r="I14" s="21" t="s">
        <v>57</v>
      </c>
      <c r="J14" s="21" t="s">
        <v>57</v>
      </c>
    </row>
    <row r="15" spans="1:10" ht="30" x14ac:dyDescent="0.25">
      <c r="A15" s="12" t="str">
        <f>HYPERLINK("https://projectreporter.nih.gov/project_info_details.cfm?aid=9730294","5T42OH008421-13")</f>
        <v>5T42OH008421-13</v>
      </c>
      <c r="B15" s="13">
        <v>8421</v>
      </c>
      <c r="C15" s="16" t="str">
        <f>HYPERLINK("https://projectreporter.nih.gov/project_info_description.cfm?aid=9730294","Southwest Center for Occupational and Environmental Health")</f>
        <v>Southwest Center for Occupational and Environmental Health</v>
      </c>
      <c r="D15" s="14" t="s">
        <v>68</v>
      </c>
      <c r="E15" s="14" t="s">
        <v>69</v>
      </c>
      <c r="F15" s="13" t="s">
        <v>70</v>
      </c>
      <c r="G15" s="18" t="s">
        <v>71</v>
      </c>
      <c r="H15" s="21" t="s">
        <v>16</v>
      </c>
      <c r="I15" s="21" t="s">
        <v>57</v>
      </c>
      <c r="J15" s="21" t="s">
        <v>57</v>
      </c>
    </row>
    <row r="16" spans="1:10" x14ac:dyDescent="0.25">
      <c r="A16" s="12" t="str">
        <f>HYPERLINK("https://projectreporter.nih.gov/project_info_details.cfm?aid=9761923","5T42OH008422-14")</f>
        <v>5T42OH008422-14</v>
      </c>
      <c r="B16" s="13">
        <v>8422</v>
      </c>
      <c r="C16" s="16" t="str">
        <f>HYPERLINK("https://projectreporter.nih.gov/project_info_description.cfm?aid=9761923","NIOSH (Region ll) Education Resources Center")</f>
        <v>NIOSH (Region ll) Education Resources Center</v>
      </c>
      <c r="D16" s="14" t="s">
        <v>52</v>
      </c>
      <c r="E16" s="14" t="s">
        <v>53</v>
      </c>
      <c r="F16" s="13" t="s">
        <v>72</v>
      </c>
      <c r="G16" s="18" t="s">
        <v>73</v>
      </c>
      <c r="H16" s="21" t="s">
        <v>24</v>
      </c>
      <c r="I16" s="21" t="s">
        <v>57</v>
      </c>
      <c r="J16" s="21" t="s">
        <v>57</v>
      </c>
    </row>
    <row r="17" spans="1:10" x14ac:dyDescent="0.25">
      <c r="A17" s="12" t="str">
        <f>HYPERLINK("https://projectreporter.nih.gov/project_info_details.cfm?aid=9732377","5T03OH008424-15")</f>
        <v>5T03OH008424-15</v>
      </c>
      <c r="B17" s="13">
        <v>8424</v>
      </c>
      <c r="C17" s="16" t="str">
        <f>HYPERLINK("https://projectreporter.nih.gov/project_info_description.cfm?aid=9732377","Occupational Health and Safety Training Grant")</f>
        <v>Occupational Health and Safety Training Grant</v>
      </c>
      <c r="D17" s="14" t="s">
        <v>68</v>
      </c>
      <c r="E17" s="14" t="s">
        <v>69</v>
      </c>
      <c r="F17" s="13" t="s">
        <v>74</v>
      </c>
      <c r="G17" s="18" t="s">
        <v>75</v>
      </c>
      <c r="H17" s="21" t="s">
        <v>9</v>
      </c>
      <c r="I17" s="21" t="s">
        <v>57</v>
      </c>
      <c r="J17" s="21" t="s">
        <v>57</v>
      </c>
    </row>
    <row r="18" spans="1:10" ht="30" x14ac:dyDescent="0.25">
      <c r="A18" s="12" t="str">
        <f>HYPERLINK("https://projectreporter.nih.gov/project_info_details.cfm?aid=9794736","5T42OH008428-15")</f>
        <v>5T42OH008428-15</v>
      </c>
      <c r="B18" s="13">
        <v>8428</v>
      </c>
      <c r="C18" s="16" t="str">
        <f>HYPERLINK("https://projectreporter.nih.gov/project_info_description.cfm?aid=9794736","OCCUPATIONAL SAFETY AND HEALTH EDUCATION AND RESEARCH CENTERS (T42)")</f>
        <v>OCCUPATIONAL SAFETY AND HEALTH EDUCATION AND RESEARCH CENTERS (T42)</v>
      </c>
      <c r="D18" s="14" t="s">
        <v>62</v>
      </c>
      <c r="E18" s="14" t="s">
        <v>63</v>
      </c>
      <c r="F18" s="13" t="s">
        <v>76</v>
      </c>
      <c r="G18" s="18" t="s">
        <v>77</v>
      </c>
      <c r="H18" s="21" t="s">
        <v>78</v>
      </c>
      <c r="I18" s="21" t="s">
        <v>57</v>
      </c>
      <c r="J18" s="21" t="s">
        <v>57</v>
      </c>
    </row>
    <row r="19" spans="1:10" ht="30" x14ac:dyDescent="0.25">
      <c r="A19" s="12" t="str">
        <f>HYPERLINK("https://projectreporter.nih.gov/project_info_details.cfm?aid=9730295","5T42OH008429-15")</f>
        <v>5T42OH008429-15</v>
      </c>
      <c r="B19" s="13">
        <v>8429</v>
      </c>
      <c r="C19" s="16" t="str">
        <f>HYPERLINK("https://projectreporter.nih.gov/project_info_description.cfm?aid=9730295","Occupational Safety and Health Educational and Research Centers")</f>
        <v>Occupational Safety and Health Educational and Research Centers</v>
      </c>
      <c r="D19" s="14" t="s">
        <v>68</v>
      </c>
      <c r="E19" s="14" t="s">
        <v>69</v>
      </c>
      <c r="F19" s="13" t="s">
        <v>79</v>
      </c>
      <c r="G19" s="18" t="s">
        <v>80</v>
      </c>
      <c r="H19" s="21" t="s">
        <v>40</v>
      </c>
      <c r="I19" s="21" t="s">
        <v>57</v>
      </c>
      <c r="J19" s="21" t="s">
        <v>57</v>
      </c>
    </row>
    <row r="20" spans="1:10" ht="30" x14ac:dyDescent="0.25">
      <c r="A20" s="12" t="str">
        <f>HYPERLINK("https://projectreporter.nih.gov/project_info_details.cfm?aid=9732394","5T03OH008431-15")</f>
        <v>5T03OH008431-15</v>
      </c>
      <c r="B20" s="13">
        <v>8431</v>
      </c>
      <c r="C20" s="16" t="str">
        <f>HYPERLINK("https://projectreporter.nih.gov/project_info_description.cfm?aid=9732394","Appalachian Training Program in Occupational Health and Safety")</f>
        <v>Appalachian Training Program in Occupational Health and Safety</v>
      </c>
      <c r="D20" s="14" t="s">
        <v>68</v>
      </c>
      <c r="E20" s="14" t="s">
        <v>69</v>
      </c>
      <c r="F20" s="13" t="s">
        <v>81</v>
      </c>
      <c r="G20" s="18" t="s">
        <v>82</v>
      </c>
      <c r="H20" s="21" t="s">
        <v>83</v>
      </c>
      <c r="I20" s="21" t="s">
        <v>57</v>
      </c>
      <c r="J20" s="21" t="s">
        <v>57</v>
      </c>
    </row>
    <row r="21" spans="1:10" x14ac:dyDescent="0.25">
      <c r="A21" s="12" t="str">
        <f>HYPERLINK("https://projectreporter.nih.gov/project_info_details.cfm?aid=9732374","5T42OH008432-14")</f>
        <v>5T42OH008432-14</v>
      </c>
      <c r="B21" s="13">
        <v>8432</v>
      </c>
      <c r="C21" s="16" t="str">
        <f>HYPERLINK("https://projectreporter.nih.gov/project_info_description.cfm?aid=9732374","Education and Research Center (ERC-Cincinnati)")</f>
        <v>Education and Research Center (ERC-Cincinnati)</v>
      </c>
      <c r="D21" s="14" t="s">
        <v>52</v>
      </c>
      <c r="E21" s="14" t="s">
        <v>53</v>
      </c>
      <c r="F21" s="13" t="s">
        <v>84</v>
      </c>
      <c r="G21" s="18" t="s">
        <v>85</v>
      </c>
      <c r="H21" s="21" t="s">
        <v>3</v>
      </c>
      <c r="I21" s="21" t="s">
        <v>57</v>
      </c>
      <c r="J21" s="21" t="s">
        <v>57</v>
      </c>
    </row>
    <row r="22" spans="1:10" ht="30" x14ac:dyDescent="0.25">
      <c r="A22" s="12" t="str">
        <f>HYPERLINK("https://projectreporter.nih.gov/project_info_details.cfm?aid=9730296","5T42OH008433-15")</f>
        <v>5T42OH008433-15</v>
      </c>
      <c r="B22" s="13">
        <v>8433</v>
      </c>
      <c r="C22" s="16" t="str">
        <f>HYPERLINK("https://projectreporter.nih.gov/project_info_description.cfm?aid=9730296","Northwest Center For Occupational Health and Safety")</f>
        <v>Northwest Center For Occupational Health and Safety</v>
      </c>
      <c r="D22" s="14" t="s">
        <v>68</v>
      </c>
      <c r="E22" s="14" t="s">
        <v>69</v>
      </c>
      <c r="F22" s="13" t="s">
        <v>86</v>
      </c>
      <c r="G22" s="18" t="s">
        <v>28</v>
      </c>
      <c r="H22" s="21" t="s">
        <v>29</v>
      </c>
      <c r="I22" s="21" t="s">
        <v>57</v>
      </c>
      <c r="J22" s="21" t="s">
        <v>57</v>
      </c>
    </row>
    <row r="23" spans="1:10" ht="30" x14ac:dyDescent="0.25">
      <c r="A23" s="12" t="str">
        <f>HYPERLINK("https://projectreporter.nih.gov/project_info_details.cfm?aid=9732376","5T42OH008434-15")</f>
        <v>5T42OH008434-15</v>
      </c>
      <c r="B23" s="13">
        <v>8434</v>
      </c>
      <c r="C23" s="16" t="str">
        <f>HYPERLINK("https://projectreporter.nih.gov/project_info_description.cfm?aid=9732376","Midwest Center for Occupational Health and Safety Training Grant")</f>
        <v>Midwest Center for Occupational Health and Safety Training Grant</v>
      </c>
      <c r="D23" s="14" t="s">
        <v>68</v>
      </c>
      <c r="E23" s="14" t="s">
        <v>69</v>
      </c>
      <c r="F23" s="13" t="s">
        <v>87</v>
      </c>
      <c r="G23" s="18" t="s">
        <v>88</v>
      </c>
      <c r="H23" s="21" t="s">
        <v>89</v>
      </c>
      <c r="I23" s="21" t="s">
        <v>57</v>
      </c>
      <c r="J23" s="21" t="s">
        <v>57</v>
      </c>
    </row>
    <row r="24" spans="1:10" ht="30" x14ac:dyDescent="0.25">
      <c r="A24" s="12" t="str">
        <f>HYPERLINK("https://projectreporter.nih.gov/project_info_details.cfm?aid=9732392","5T03OH008435-15")</f>
        <v>5T03OH008435-15</v>
      </c>
      <c r="B24" s="13">
        <v>8435</v>
      </c>
      <c r="C24" s="16" t="str">
        <f>HYPERLINK("https://projectreporter.nih.gov/project_info_description.cfm?aid=9732392","Graduate Training in Occupational Health Psychology")</f>
        <v>Graduate Training in Occupational Health Psychology</v>
      </c>
      <c r="D24" s="14" t="s">
        <v>68</v>
      </c>
      <c r="E24" s="14" t="s">
        <v>69</v>
      </c>
      <c r="F24" s="13" t="s">
        <v>90</v>
      </c>
      <c r="G24" s="18" t="s">
        <v>91</v>
      </c>
      <c r="H24" s="21" t="s">
        <v>92</v>
      </c>
      <c r="I24" s="21" t="s">
        <v>57</v>
      </c>
      <c r="J24" s="21" t="s">
        <v>57</v>
      </c>
    </row>
    <row r="25" spans="1:10" ht="30" x14ac:dyDescent="0.25">
      <c r="A25" s="12" t="str">
        <f>HYPERLINK("https://projectreporter.nih.gov/project_info_details.cfm?aid=9747767","5T42OH008436-15")</f>
        <v>5T42OH008436-15</v>
      </c>
      <c r="B25" s="13">
        <v>8436</v>
      </c>
      <c r="C25" s="16" t="str">
        <f>HYPERLINK("https://projectreporter.nih.gov/project_info_description.cfm?aid=9747767","Deep South Occupational Safety &amp; Health and Research center")</f>
        <v>Deep South Occupational Safety &amp; Health and Research center</v>
      </c>
      <c r="D25" s="14" t="s">
        <v>58</v>
      </c>
      <c r="E25" s="14" t="s">
        <v>59</v>
      </c>
      <c r="F25" s="13" t="s">
        <v>93</v>
      </c>
      <c r="G25" s="18" t="s">
        <v>94</v>
      </c>
      <c r="H25" s="21" t="s">
        <v>95</v>
      </c>
      <c r="I25" s="21" t="s">
        <v>57</v>
      </c>
      <c r="J25" s="21" t="s">
        <v>57</v>
      </c>
    </row>
    <row r="26" spans="1:10" ht="30" x14ac:dyDescent="0.25">
      <c r="A26" s="12" t="str">
        <f>HYPERLINK("https://projectreporter.nih.gov/project_info_details.cfm?aid=9732390","5T03OH008437-14")</f>
        <v>5T03OH008437-14</v>
      </c>
      <c r="B26" s="13">
        <v>8437</v>
      </c>
      <c r="C26" s="16" t="str">
        <f>HYPERLINK("https://projectreporter.nih.gov/project_info_description.cfm?aid=9732390","Occupational Safety and Health Program Improvement")</f>
        <v>Occupational Safety and Health Program Improvement</v>
      </c>
      <c r="D26" s="14" t="s">
        <v>52</v>
      </c>
      <c r="E26" s="14" t="s">
        <v>53</v>
      </c>
      <c r="F26" s="13" t="s">
        <v>96</v>
      </c>
      <c r="G26" s="18" t="s">
        <v>97</v>
      </c>
      <c r="H26" s="21" t="s">
        <v>33</v>
      </c>
      <c r="I26" s="21" t="s">
        <v>57</v>
      </c>
      <c r="J26" s="21" t="s">
        <v>57</v>
      </c>
    </row>
    <row r="27" spans="1:10" ht="30" x14ac:dyDescent="0.25">
      <c r="A27" s="12" t="str">
        <f>HYPERLINK("https://projectreporter.nih.gov/project_info_details.cfm?aid=9804792","2T42OH008438-15")</f>
        <v>2T42OH008438-15</v>
      </c>
      <c r="B27" s="13">
        <v>8438</v>
      </c>
      <c r="C27" s="16" t="str">
        <f>HYPERLINK("https://projectreporter.nih.gov/project_info_description.cfm?aid=9804792","OCCUPATIONAL SAFETY AND HEALTH EDUCATION AND RESEARCH CENTERS (T42)")</f>
        <v>OCCUPATIONAL SAFETY AND HEALTH EDUCATION AND RESEARCH CENTERS (T42)</v>
      </c>
      <c r="D27" s="14" t="s">
        <v>98</v>
      </c>
      <c r="E27" s="14" t="s">
        <v>99</v>
      </c>
      <c r="F27" s="13" t="s">
        <v>100</v>
      </c>
      <c r="G27" s="18" t="s">
        <v>101</v>
      </c>
      <c r="H27" s="21" t="s">
        <v>102</v>
      </c>
      <c r="I27" s="21" t="s">
        <v>57</v>
      </c>
      <c r="J27" s="21" t="s">
        <v>57</v>
      </c>
    </row>
    <row r="28" spans="1:10" ht="30" x14ac:dyDescent="0.25">
      <c r="A28" s="12" t="str">
        <f>HYPERLINK("https://projectreporter.nih.gov/project_info_details.cfm?aid=9794126","5T42OH008455-15")</f>
        <v>5T42OH008455-15</v>
      </c>
      <c r="B28" s="13">
        <v>8455</v>
      </c>
      <c r="C28" s="16" t="str">
        <f>HYPERLINK("https://projectreporter.nih.gov/project_info_description.cfm?aid=9794126","OCCUPATIONAL SAFETY AND HEALTH EDUCATION AND RESEARCH CENTERS (T42)")</f>
        <v>OCCUPATIONAL SAFETY AND HEALTH EDUCATION AND RESEARCH CENTERS (T42)</v>
      </c>
      <c r="D28" s="14" t="s">
        <v>62</v>
      </c>
      <c r="E28" s="14" t="s">
        <v>63</v>
      </c>
      <c r="F28" s="13" t="s">
        <v>103</v>
      </c>
      <c r="G28" s="18" t="s">
        <v>104</v>
      </c>
      <c r="H28" s="21" t="s">
        <v>105</v>
      </c>
      <c r="I28" s="21" t="s">
        <v>57</v>
      </c>
      <c r="J28" s="21" t="s">
        <v>57</v>
      </c>
    </row>
    <row r="29" spans="1:10" ht="30" x14ac:dyDescent="0.25">
      <c r="A29" s="12" t="str">
        <f>HYPERLINK("https://projectreporter.nih.gov/project_info_details.cfm?aid=9733852","5U60OH008460-14")</f>
        <v>5U60OH008460-14</v>
      </c>
      <c r="B29" s="13">
        <v>8460</v>
      </c>
      <c r="C29" s="16" t="str">
        <f>HYPERLINK("https://projectreporter.nih.gov/project_info_description.cfm?aid=9733852","Iowa Occupational Health and Safety Surveillance Program")</f>
        <v>Iowa Occupational Health and Safety Surveillance Program</v>
      </c>
      <c r="D29" s="14" t="s">
        <v>68</v>
      </c>
      <c r="E29" s="14" t="s">
        <v>69</v>
      </c>
      <c r="F29" s="13" t="s">
        <v>106</v>
      </c>
      <c r="G29" s="18" t="s">
        <v>107</v>
      </c>
      <c r="H29" s="21" t="s">
        <v>36</v>
      </c>
      <c r="I29" s="22" t="s">
        <v>57</v>
      </c>
      <c r="J29" s="21" t="s">
        <v>26</v>
      </c>
    </row>
    <row r="30" spans="1:10" ht="30" x14ac:dyDescent="0.25">
      <c r="A30" s="12" t="str">
        <f>HYPERLINK("https://projectreporter.nih.gov/project_info_details.cfm?aid=9733829","5U60OH008466-15")</f>
        <v>5U60OH008466-15</v>
      </c>
      <c r="B30" s="13">
        <v>8466</v>
      </c>
      <c r="C30" s="16" t="str">
        <f>HYPERLINK("https://projectreporter.nih.gov/project_info_description.cfm?aid=9733829","Expanded Program in Occupational Injury and Illness Surveillance")</f>
        <v>Expanded Program in Occupational Injury and Illness Surveillance</v>
      </c>
      <c r="D30" s="14" t="s">
        <v>68</v>
      </c>
      <c r="E30" s="14" t="s">
        <v>69</v>
      </c>
      <c r="F30" s="13" t="s">
        <v>115</v>
      </c>
      <c r="G30" s="18" t="s">
        <v>116</v>
      </c>
      <c r="H30" s="21" t="s">
        <v>105</v>
      </c>
      <c r="I30" s="22" t="s">
        <v>57</v>
      </c>
      <c r="J30" s="21" t="s">
        <v>117</v>
      </c>
    </row>
    <row r="31" spans="1:10" ht="30" x14ac:dyDescent="0.25">
      <c r="A31" s="12" t="str">
        <f>HYPERLINK("https://projectreporter.nih.gov/project_info_details.cfm?aid=9733840","5U60OH008468-15")</f>
        <v>5U60OH008468-15</v>
      </c>
      <c r="B31" s="13">
        <v>8468</v>
      </c>
      <c r="C31" s="16" t="str">
        <f>HYPERLINK("https://projectreporter.nih.gov/project_info_description.cfm?aid=9733840","California Occupational Health and Safety Surveillance Program")</f>
        <v>California Occupational Health and Safety Surveillance Program</v>
      </c>
      <c r="D31" s="14" t="s">
        <v>68</v>
      </c>
      <c r="E31" s="14" t="s">
        <v>69</v>
      </c>
      <c r="F31" s="13" t="s">
        <v>118</v>
      </c>
      <c r="G31" s="18" t="s">
        <v>119</v>
      </c>
      <c r="H31" s="21" t="s">
        <v>40</v>
      </c>
      <c r="I31" s="22" t="s">
        <v>57</v>
      </c>
      <c r="J31" s="21" t="s">
        <v>117</v>
      </c>
    </row>
    <row r="32" spans="1:10" ht="30" x14ac:dyDescent="0.25">
      <c r="A32" s="12" t="str">
        <f>HYPERLINK("https://projectreporter.nih.gov/project_info_details.cfm?aid=9733834","5U60OH008472-15")</f>
        <v>5U60OH008472-15</v>
      </c>
      <c r="B32" s="13">
        <v>8472</v>
      </c>
      <c r="C32" s="16" t="str">
        <f>HYPERLINK("https://projectreporter.nih.gov/project_info_description.cfm?aid=9733834","Improving Occupational Health in Oregon: Turning Data to Action")</f>
        <v>Improving Occupational Health in Oregon: Turning Data to Action</v>
      </c>
      <c r="D32" s="14" t="s">
        <v>68</v>
      </c>
      <c r="E32" s="14" t="s">
        <v>69</v>
      </c>
      <c r="F32" s="13" t="s">
        <v>120</v>
      </c>
      <c r="G32" s="18" t="s">
        <v>121</v>
      </c>
      <c r="H32" s="21" t="s">
        <v>92</v>
      </c>
      <c r="I32" s="22" t="s">
        <v>57</v>
      </c>
      <c r="J32" s="21" t="s">
        <v>26</v>
      </c>
    </row>
    <row r="33" spans="1:10" ht="30" x14ac:dyDescent="0.25">
      <c r="A33" s="12" t="str">
        <f>HYPERLINK("https://projectreporter.nih.gov/project_info_details.cfm?aid=9733824","5U60OH008474-15")</f>
        <v>5U60OH008474-15</v>
      </c>
      <c r="B33" s="13">
        <v>8474</v>
      </c>
      <c r="C33" s="16" t="str">
        <f>HYPERLINK("https://projectreporter.nih.gov/project_info_description.cfm?aid=9733824","Occupational Health and Safety Surveillance and Intervention in New York State")</f>
        <v>Occupational Health and Safety Surveillance and Intervention in New York State</v>
      </c>
      <c r="D33" s="14" t="s">
        <v>68</v>
      </c>
      <c r="E33" s="14" t="s">
        <v>69</v>
      </c>
      <c r="F33" s="13" t="s">
        <v>122</v>
      </c>
      <c r="G33" s="18" t="s">
        <v>123</v>
      </c>
      <c r="H33" s="21" t="s">
        <v>24</v>
      </c>
      <c r="I33" s="22" t="s">
        <v>57</v>
      </c>
      <c r="J33" s="21" t="s">
        <v>37</v>
      </c>
    </row>
    <row r="34" spans="1:10" ht="30" x14ac:dyDescent="0.25">
      <c r="A34" s="12" t="str">
        <f>HYPERLINK("https://projectreporter.nih.gov/project_info_details.cfm?aid=9763382","5U60OH008483-15")</f>
        <v>5U60OH008483-15</v>
      </c>
      <c r="B34" s="13">
        <v>8483</v>
      </c>
      <c r="C34" s="16" t="str">
        <f>HYPERLINK("https://projectreporter.nih.gov/project_info_description.cfm?aid=9763382","Kentucky Occupational Safety and Health Surveillance")</f>
        <v>Kentucky Occupational Safety and Health Surveillance</v>
      </c>
      <c r="D34" s="14" t="s">
        <v>68</v>
      </c>
      <c r="E34" s="14" t="s">
        <v>69</v>
      </c>
      <c r="F34" s="13" t="s">
        <v>124</v>
      </c>
      <c r="G34" s="18" t="s">
        <v>125</v>
      </c>
      <c r="H34" s="21" t="s">
        <v>33</v>
      </c>
      <c r="I34" s="22" t="s">
        <v>57</v>
      </c>
      <c r="J34" s="21" t="s">
        <v>26</v>
      </c>
    </row>
    <row r="35" spans="1:10" ht="30" x14ac:dyDescent="0.25">
      <c r="A35" s="12" t="str">
        <f>HYPERLINK("https://projectreporter.nih.gov/project_info_details.cfm?aid=9733838","5U60OH008485-15")</f>
        <v>5U60OH008485-15</v>
      </c>
      <c r="B35" s="13">
        <v>8485</v>
      </c>
      <c r="C35" s="16" t="str">
        <f>HYPERLINK("https://projectreporter.nih.gov/project_info_description.cfm?aid=9733838","NJ Occupational Health Surveillance")</f>
        <v>NJ Occupational Health Surveillance</v>
      </c>
      <c r="D35" s="14" t="s">
        <v>68</v>
      </c>
      <c r="E35" s="14" t="s">
        <v>69</v>
      </c>
      <c r="F35" s="13" t="s">
        <v>126</v>
      </c>
      <c r="G35" s="18" t="s">
        <v>127</v>
      </c>
      <c r="H35" s="21" t="s">
        <v>128</v>
      </c>
      <c r="I35" s="22" t="s">
        <v>57</v>
      </c>
      <c r="J35" s="21" t="s">
        <v>26</v>
      </c>
    </row>
    <row r="36" spans="1:10" ht="30" x14ac:dyDescent="0.25">
      <c r="A36" s="12" t="str">
        <f>HYPERLINK("https://projectreporter.nih.gov/project_info_details.cfm?aid=9763381","5U60OH008487-15")</f>
        <v>5U60OH008487-15</v>
      </c>
      <c r="B36" s="13">
        <v>8487</v>
      </c>
      <c r="C36" s="16" t="str">
        <f>HYPERLINK("https://projectreporter.nih.gov/project_info_description.cfm?aid=9763381","Washington Occupational Injury and Illness Surveillance Program")</f>
        <v>Washington Occupational Injury and Illness Surveillance Program</v>
      </c>
      <c r="D36" s="14" t="s">
        <v>68</v>
      </c>
      <c r="E36" s="14" t="s">
        <v>69</v>
      </c>
      <c r="F36" s="13" t="s">
        <v>129</v>
      </c>
      <c r="G36" s="18" t="s">
        <v>130</v>
      </c>
      <c r="H36" s="21" t="s">
        <v>29</v>
      </c>
      <c r="I36" s="22" t="s">
        <v>57</v>
      </c>
      <c r="J36" s="21" t="s">
        <v>131</v>
      </c>
    </row>
    <row r="37" spans="1:10" ht="30" x14ac:dyDescent="0.25">
      <c r="A37" s="12" t="str">
        <f>HYPERLINK("https://projectreporter.nih.gov/project_info_details.cfm?aid=9733851","5U60OH008490-15")</f>
        <v>5U60OH008490-15</v>
      </c>
      <c r="B37" s="13">
        <v>8490</v>
      </c>
      <c r="C37" s="16" t="str">
        <f>HYPERLINK("https://projectreporter.nih.gov/project_info_description.cfm?aid=9733851","Expanded Occupational Health Surveillance in MA")</f>
        <v>Expanded Occupational Health Surveillance in MA</v>
      </c>
      <c r="D37" s="14" t="s">
        <v>68</v>
      </c>
      <c r="E37" s="14" t="s">
        <v>69</v>
      </c>
      <c r="F37" s="13" t="s">
        <v>132</v>
      </c>
      <c r="G37" s="18" t="s">
        <v>133</v>
      </c>
      <c r="H37" s="21" t="s">
        <v>9</v>
      </c>
      <c r="I37" s="22" t="s">
        <v>57</v>
      </c>
      <c r="J37" s="21" t="s">
        <v>37</v>
      </c>
    </row>
    <row r="38" spans="1:10" ht="30" x14ac:dyDescent="0.25">
      <c r="A38" s="12" t="str">
        <f>HYPERLINK("https://projectreporter.nih.gov/project_info_details.cfm?aid=9804866","2T42OH008491-14")</f>
        <v>2T42OH008491-14</v>
      </c>
      <c r="B38" s="13">
        <v>8491</v>
      </c>
      <c r="C38" s="16" t="str">
        <f>HYPERLINK("https://projectreporter.nih.gov/project_info_description.cfm?aid=9804866","OCCUPATIONAL SAFETY AND HEALTH EDUCATION AND RESEARCH CENTERS (T42)")</f>
        <v>OCCUPATIONAL SAFETY AND HEALTH EDUCATION AND RESEARCH CENTERS (T42)</v>
      </c>
      <c r="D38" s="14" t="s">
        <v>98</v>
      </c>
      <c r="E38" s="14" t="s">
        <v>99</v>
      </c>
      <c r="F38" s="13" t="s">
        <v>134</v>
      </c>
      <c r="G38" s="18" t="s">
        <v>35</v>
      </c>
      <c r="H38" s="22" t="s">
        <v>36</v>
      </c>
      <c r="I38" s="21" t="s">
        <v>57</v>
      </c>
      <c r="J38" s="21" t="s">
        <v>57</v>
      </c>
    </row>
    <row r="39" spans="1:10" ht="30" x14ac:dyDescent="0.25">
      <c r="A39" s="12" t="str">
        <f>HYPERLINK("https://projectreporter.nih.gov/project_info_details.cfm?aid=9732381","5T03OH008605-14")</f>
        <v>5T03OH008605-14</v>
      </c>
      <c r="B39" s="13">
        <v>8605</v>
      </c>
      <c r="C39" s="16" t="str">
        <f>HYPERLINK("https://projectreporter.nih.gov/project_info_description.cfm?aid=9732381","NIOSH Training Project Grant (TPG): Industrial Hygiene University of Toledo")</f>
        <v>NIOSH Training Project Grant (TPG): Industrial Hygiene University of Toledo</v>
      </c>
      <c r="D39" s="14" t="s">
        <v>68</v>
      </c>
      <c r="E39" s="14" t="s">
        <v>69</v>
      </c>
      <c r="F39" s="13" t="s">
        <v>135</v>
      </c>
      <c r="G39" s="18" t="s">
        <v>136</v>
      </c>
      <c r="H39" s="21" t="s">
        <v>3</v>
      </c>
      <c r="I39" s="21" t="s">
        <v>57</v>
      </c>
      <c r="J39" s="21" t="s">
        <v>57</v>
      </c>
    </row>
    <row r="40" spans="1:10" x14ac:dyDescent="0.25">
      <c r="A40" s="12" t="str">
        <f>HYPERLINK("https://projectreporter.nih.gov/project_info_details.cfm?aid=9732378","5T03OH008607-15")</f>
        <v>5T03OH008607-15</v>
      </c>
      <c r="B40" s="13">
        <v>8607</v>
      </c>
      <c r="C40" s="16" t="str">
        <f>HYPERLINK("https://projectreporter.nih.gov/project_info_description.cfm?aid=9732378","Occupational Safety and Health Training Project Grant")</f>
        <v>Occupational Safety and Health Training Project Grant</v>
      </c>
      <c r="D40" s="14" t="s">
        <v>52</v>
      </c>
      <c r="E40" s="14" t="s">
        <v>53</v>
      </c>
      <c r="F40" s="13" t="s">
        <v>137</v>
      </c>
      <c r="G40" s="18" t="s">
        <v>138</v>
      </c>
      <c r="H40" s="21" t="s">
        <v>139</v>
      </c>
      <c r="I40" s="21" t="s">
        <v>57</v>
      </c>
      <c r="J40" s="21" t="s">
        <v>57</v>
      </c>
    </row>
    <row r="41" spans="1:10" x14ac:dyDescent="0.25">
      <c r="A41" s="12" t="str">
        <f>HYPERLINK("https://projectreporter.nih.gov/project_info_details.cfm?aid=9732380","5T03OH008610-15")</f>
        <v>5T03OH008610-15</v>
      </c>
      <c r="B41" s="13">
        <v>8610</v>
      </c>
      <c r="C41" s="16" t="str">
        <f>HYPERLINK("https://projectreporter.nih.gov/project_info_description.cfm?aid=9732380","Occupational Health Psychology Training")</f>
        <v>Occupational Health Psychology Training</v>
      </c>
      <c r="D41" s="14" t="s">
        <v>68</v>
      </c>
      <c r="E41" s="14" t="s">
        <v>69</v>
      </c>
      <c r="F41" s="13" t="s">
        <v>140</v>
      </c>
      <c r="G41" s="18" t="s">
        <v>141</v>
      </c>
      <c r="H41" s="21" t="s">
        <v>139</v>
      </c>
      <c r="I41" s="21" t="s">
        <v>57</v>
      </c>
      <c r="J41" s="21" t="s">
        <v>57</v>
      </c>
    </row>
    <row r="42" spans="1:10" ht="30" x14ac:dyDescent="0.25">
      <c r="A42" s="12" t="str">
        <f>HYPERLINK("https://projectreporter.nih.gov/project_info_details.cfm?aid=9732370","5T03OH008613-15")</f>
        <v>5T03OH008613-15</v>
      </c>
      <c r="B42" s="13">
        <v>8613</v>
      </c>
      <c r="C42" s="16" t="str">
        <f>HYPERLINK("https://projectreporter.nih.gov/project_info_description.cfm?aid=9732370","Safety &amp; Ergonomics Training")</f>
        <v>Safety &amp; Ergonomics Training</v>
      </c>
      <c r="D42" s="14" t="s">
        <v>52</v>
      </c>
      <c r="E42" s="14" t="s">
        <v>53</v>
      </c>
      <c r="F42" s="13" t="s">
        <v>142</v>
      </c>
      <c r="G42" s="18" t="s">
        <v>143</v>
      </c>
      <c r="H42" s="21" t="s">
        <v>144</v>
      </c>
      <c r="I42" s="21" t="s">
        <v>57</v>
      </c>
      <c r="J42" s="21" t="s">
        <v>57</v>
      </c>
    </row>
    <row r="43" spans="1:10" ht="30" x14ac:dyDescent="0.25">
      <c r="A43" s="12" t="str">
        <f>HYPERLINK("https://projectreporter.nih.gov/project_info_details.cfm?aid=9813228","2T03OH008614-16")</f>
        <v>2T03OH008614-16</v>
      </c>
      <c r="B43" s="13">
        <v>8614</v>
      </c>
      <c r="C43" s="16" t="str">
        <f>HYPERLINK("https://projectreporter.nih.gov/project_info_description.cfm?aid=9813228","Training for Industrial Hygiene Professionals and Researchers")</f>
        <v>Training for Industrial Hygiene Professionals and Researchers</v>
      </c>
      <c r="D43" s="14" t="s">
        <v>98</v>
      </c>
      <c r="E43" s="14" t="s">
        <v>99</v>
      </c>
      <c r="F43" s="13" t="s">
        <v>145</v>
      </c>
      <c r="G43" s="18" t="s">
        <v>146</v>
      </c>
      <c r="H43" s="21" t="s">
        <v>147</v>
      </c>
      <c r="I43" s="21" t="s">
        <v>57</v>
      </c>
      <c r="J43" s="21" t="s">
        <v>57</v>
      </c>
    </row>
    <row r="44" spans="1:10" x14ac:dyDescent="0.25">
      <c r="A44" s="12" t="str">
        <f>HYPERLINK("https://projectreporter.nih.gov/project_info_details.cfm?aid=9732393","5T03OH008615-14")</f>
        <v>5T03OH008615-14</v>
      </c>
      <c r="B44" s="13">
        <v>8615</v>
      </c>
      <c r="C44" s="16" t="str">
        <f>HYPERLINK("https://projectreporter.nih.gov/project_info_description.cfm?aid=9732393","Occupational Safety and Health Program")</f>
        <v>Occupational Safety and Health Program</v>
      </c>
      <c r="D44" s="14" t="s">
        <v>58</v>
      </c>
      <c r="E44" s="14" t="s">
        <v>59</v>
      </c>
      <c r="F44" s="13" t="s">
        <v>148</v>
      </c>
      <c r="G44" s="18" t="s">
        <v>149</v>
      </c>
      <c r="H44" s="21" t="s">
        <v>150</v>
      </c>
      <c r="I44" s="21" t="s">
        <v>57</v>
      </c>
      <c r="J44" s="21" t="s">
        <v>57</v>
      </c>
    </row>
    <row r="45" spans="1:10" ht="30" x14ac:dyDescent="0.25">
      <c r="A45" s="12" t="str">
        <f>HYPERLINK("https://projectreporter.nih.gov/project_info_details.cfm?aid=9813531","2T03OH008619-14")</f>
        <v>2T03OH008619-14</v>
      </c>
      <c r="B45" s="13">
        <v>8619</v>
      </c>
      <c r="C45" s="16" t="str">
        <f>HYPERLINK("https://projectreporter.nih.gov/project_info_description.cfm?aid=9813531","University of Puerto Rico - Caribbean Center for  Professional Industrial Hygiene Training")</f>
        <v>University of Puerto Rico - Caribbean Center for  Professional Industrial Hygiene Training</v>
      </c>
      <c r="D45" s="14" t="s">
        <v>98</v>
      </c>
      <c r="E45" s="14" t="s">
        <v>99</v>
      </c>
      <c r="F45" s="13" t="s">
        <v>151</v>
      </c>
      <c r="G45" s="18" t="s">
        <v>152</v>
      </c>
      <c r="H45" s="21" t="s">
        <v>153</v>
      </c>
      <c r="I45" s="21" t="s">
        <v>57</v>
      </c>
      <c r="J45" s="21" t="s">
        <v>57</v>
      </c>
    </row>
    <row r="46" spans="1:10" x14ac:dyDescent="0.25">
      <c r="A46" s="12" t="str">
        <f>HYPERLINK("https://projectreporter.nih.gov/project_info_details.cfm?aid=9732366","5T03OH008622-14")</f>
        <v>5T03OH008622-14</v>
      </c>
      <c r="B46" s="13">
        <v>8622</v>
      </c>
      <c r="C46" s="16" t="str">
        <f>HYPERLINK("https://projectreporter.nih.gov/project_info_description.cfm?aid=9732366","Millersville University NIOSH Training Grant")</f>
        <v>Millersville University NIOSH Training Grant</v>
      </c>
      <c r="D46" s="14" t="s">
        <v>68</v>
      </c>
      <c r="E46" s="14" t="s">
        <v>69</v>
      </c>
      <c r="F46" s="13" t="s">
        <v>154</v>
      </c>
      <c r="G46" s="18" t="s">
        <v>155</v>
      </c>
      <c r="H46" s="21" t="s">
        <v>156</v>
      </c>
      <c r="I46" s="21" t="s">
        <v>57</v>
      </c>
      <c r="J46" s="21" t="s">
        <v>57</v>
      </c>
    </row>
    <row r="47" spans="1:10" ht="30" x14ac:dyDescent="0.25">
      <c r="A47" s="12" t="str">
        <f>HYPERLINK("https://projectreporter.nih.gov/project_info_details.cfm?aid=9732372","5T03OH008624-15")</f>
        <v>5T03OH008624-15</v>
      </c>
      <c r="B47" s="13">
        <v>8624</v>
      </c>
      <c r="C47" s="16" t="str">
        <f>HYPERLINK("https://projectreporter.nih.gov/project_info_description.cfm?aid=9732372","Occupational Safety and Health Training Project Grant in Industrial Hygiene")</f>
        <v>Occupational Safety and Health Training Project Grant in Industrial Hygiene</v>
      </c>
      <c r="D47" s="14" t="s">
        <v>58</v>
      </c>
      <c r="E47" s="14" t="s">
        <v>59</v>
      </c>
      <c r="F47" s="13" t="s">
        <v>157</v>
      </c>
      <c r="G47" s="18" t="s">
        <v>158</v>
      </c>
      <c r="H47" s="21" t="s">
        <v>95</v>
      </c>
      <c r="I47" s="21" t="s">
        <v>57</v>
      </c>
      <c r="J47" s="21" t="s">
        <v>57</v>
      </c>
    </row>
    <row r="48" spans="1:10" ht="30" x14ac:dyDescent="0.25">
      <c r="A48" s="12" t="str">
        <f>HYPERLINK("https://projectreporter.nih.gov/project_info_details.cfm?aid=9813533","2T03OH008628-15")</f>
        <v>2T03OH008628-15</v>
      </c>
      <c r="B48" s="13">
        <v>8628</v>
      </c>
      <c r="C48" s="16" t="str">
        <f>HYPERLINK("https://projectreporter.nih.gov/project_info_description.cfm?aid=9813533","Training the Next Generation of Occupational and Environmental Physicians")</f>
        <v>Training the Next Generation of Occupational and Environmental Physicians</v>
      </c>
      <c r="D48" s="14" t="s">
        <v>98</v>
      </c>
      <c r="E48" s="14" t="s">
        <v>99</v>
      </c>
      <c r="F48" s="13" t="s">
        <v>159</v>
      </c>
      <c r="G48" s="18" t="s">
        <v>160</v>
      </c>
      <c r="H48" s="21" t="s">
        <v>156</v>
      </c>
      <c r="I48" s="21" t="s">
        <v>57</v>
      </c>
      <c r="J48" s="21" t="s">
        <v>57</v>
      </c>
    </row>
    <row r="49" spans="1:10" ht="30" x14ac:dyDescent="0.25">
      <c r="A49" s="12" t="str">
        <f>HYPERLINK("https://projectreporter.nih.gov/project_info_details.cfm?aid=9732363","5T03OH008629-14")</f>
        <v>5T03OH008629-14</v>
      </c>
      <c r="B49" s="13">
        <v>8629</v>
      </c>
      <c r="C49" s="16" t="str">
        <f>HYPERLINK("https://projectreporter.nih.gov/project_info_description.cfm?aid=9732363","Occupational Safety and Health Training and Education Grant")</f>
        <v>Occupational Safety and Health Training and Education Grant</v>
      </c>
      <c r="D49" s="14" t="s">
        <v>52</v>
      </c>
      <c r="E49" s="14" t="s">
        <v>53</v>
      </c>
      <c r="F49" s="13" t="s">
        <v>161</v>
      </c>
      <c r="G49" s="18" t="s">
        <v>162</v>
      </c>
      <c r="H49" s="21" t="s">
        <v>163</v>
      </c>
      <c r="I49" s="21" t="s">
        <v>57</v>
      </c>
      <c r="J49" s="21" t="s">
        <v>57</v>
      </c>
    </row>
    <row r="50" spans="1:10" x14ac:dyDescent="0.25">
      <c r="A50" s="12" t="str">
        <f>HYPERLINK("https://projectreporter.nih.gov/project_info_details.cfm?aid=9813170","2T03OH008630-14")</f>
        <v>2T03OH008630-14</v>
      </c>
      <c r="B50" s="13">
        <v>8630</v>
      </c>
      <c r="C50" s="16" t="str">
        <f>HYPERLINK("https://projectreporter.nih.gov/project_info_description.cfm?aid=9813170","Montana Tech Training Project Grant Application")</f>
        <v>Montana Tech Training Project Grant Application</v>
      </c>
      <c r="D50" s="14" t="s">
        <v>98</v>
      </c>
      <c r="E50" s="14" t="s">
        <v>99</v>
      </c>
      <c r="F50" s="13" t="s">
        <v>164</v>
      </c>
      <c r="G50" s="18" t="s">
        <v>165</v>
      </c>
      <c r="H50" s="21" t="s">
        <v>166</v>
      </c>
      <c r="I50" s="21" t="s">
        <v>57</v>
      </c>
      <c r="J50" s="21" t="s">
        <v>57</v>
      </c>
    </row>
    <row r="51" spans="1:10" ht="30" x14ac:dyDescent="0.25">
      <c r="A51" s="12" t="str">
        <f>HYPERLINK("https://projectreporter.nih.gov/project_info_details.cfm?aid=9732391","5T03OH008631-15")</f>
        <v>5T03OH008631-15</v>
      </c>
      <c r="B51" s="13">
        <v>8631</v>
      </c>
      <c r="C51" s="16" t="str">
        <f>HYPERLINK("https://projectreporter.nih.gov/project_info_description.cfm?aid=9732391","Commercial Fishing Safety Training")</f>
        <v>Commercial Fishing Safety Training</v>
      </c>
      <c r="D51" s="14" t="s">
        <v>52</v>
      </c>
      <c r="E51" s="14" t="s">
        <v>53</v>
      </c>
      <c r="F51" s="13" t="s">
        <v>167</v>
      </c>
      <c r="G51" s="18" t="s">
        <v>168</v>
      </c>
      <c r="H51" s="21" t="s">
        <v>169</v>
      </c>
      <c r="I51" s="21" t="s">
        <v>11</v>
      </c>
      <c r="J51" s="21" t="s">
        <v>57</v>
      </c>
    </row>
    <row r="52" spans="1:10" ht="30" x14ac:dyDescent="0.25">
      <c r="A52" s="12" t="str">
        <f>HYPERLINK("https://projectreporter.nih.gov/project_info_details.cfm?aid=9804103","2T42OH008672-14")</f>
        <v>2T42OH008672-14</v>
      </c>
      <c r="B52" s="13">
        <v>8672</v>
      </c>
      <c r="C52" s="16" t="str">
        <f>HYPERLINK("https://projectreporter.nih.gov/project_info_description.cfm?aid=9804103","OCCUPATIONAL SAFETY AND HEALTH EDUCATION AND RESEARCH CENTERS (T42)")</f>
        <v>OCCUPATIONAL SAFETY AND HEALTH EDUCATION AND RESEARCH CENTERS (T42)</v>
      </c>
      <c r="D52" s="14" t="s">
        <v>98</v>
      </c>
      <c r="E52" s="14" t="s">
        <v>99</v>
      </c>
      <c r="F52" s="13" t="s">
        <v>170</v>
      </c>
      <c r="G52" s="18" t="s">
        <v>171</v>
      </c>
      <c r="H52" s="21" t="s">
        <v>172</v>
      </c>
      <c r="I52" s="21" t="s">
        <v>57</v>
      </c>
      <c r="J52" s="21" t="s">
        <v>57</v>
      </c>
    </row>
    <row r="53" spans="1:10" ht="30" x14ac:dyDescent="0.25">
      <c r="A53" s="12" t="str">
        <f>HYPERLINK("https://projectreporter.nih.gov/project_info_details.cfm?aid=9732362","5T42OH008673-14")</f>
        <v>5T42OH008673-14</v>
      </c>
      <c r="B53" s="13">
        <v>8673</v>
      </c>
      <c r="C53" s="16" t="str">
        <f>HYPERLINK("https://projectreporter.nih.gov/project_info_description.cfm?aid=9732362","North Carolina Occupational Safety and Health Education and Research Center")</f>
        <v>North Carolina Occupational Safety and Health Education and Research Center</v>
      </c>
      <c r="D53" s="14" t="s">
        <v>58</v>
      </c>
      <c r="E53" s="14" t="s">
        <v>59</v>
      </c>
      <c r="F53" s="13" t="s">
        <v>173</v>
      </c>
      <c r="G53" s="18" t="s">
        <v>174</v>
      </c>
      <c r="H53" s="21" t="s">
        <v>175</v>
      </c>
      <c r="I53" s="21" t="s">
        <v>57</v>
      </c>
      <c r="J53" s="21" t="s">
        <v>57</v>
      </c>
    </row>
    <row r="54" spans="1:10" ht="30" x14ac:dyDescent="0.25">
      <c r="A54" s="12" t="str">
        <f>HYPERLINK("https://projectreporter.nih.gov/project_info_details.cfm?aid=9732368","5T03OH008847-14")</f>
        <v>5T03OH008847-14</v>
      </c>
      <c r="B54" s="13">
        <v>8847</v>
      </c>
      <c r="C54" s="16" t="str">
        <f>HYPERLINK("https://projectreporter.nih.gov/project_info_description.cfm?aid=9732368","Occupational Safety and Health Training Grant : MS ISE/ Safety and Ergonomics")</f>
        <v>Occupational Safety and Health Training Grant : MS ISE/ Safety and Ergonomics</v>
      </c>
      <c r="D54" s="14" t="s">
        <v>52</v>
      </c>
      <c r="E54" s="14" t="s">
        <v>53</v>
      </c>
      <c r="F54" s="13" t="s">
        <v>176</v>
      </c>
      <c r="G54" s="18" t="s">
        <v>177</v>
      </c>
      <c r="H54" s="21" t="s">
        <v>3</v>
      </c>
      <c r="I54" s="21" t="s">
        <v>57</v>
      </c>
      <c r="J54" s="21" t="s">
        <v>57</v>
      </c>
    </row>
    <row r="55" spans="1:10" ht="30" x14ac:dyDescent="0.25">
      <c r="A55" s="12" t="str">
        <f>HYPERLINK("https://projectreporter.nih.gov/project_info_details.cfm?aid=9732387","5T03OH008849-13")</f>
        <v>5T03OH008849-13</v>
      </c>
      <c r="B55" s="13">
        <v>8849</v>
      </c>
      <c r="C55" s="16" t="str">
        <f>HYPERLINK("https://projectreporter.nih.gov/project_info_description.cfm?aid=9732387","University at Buffalo, SUNY Occupational Safety and Health Training Project")</f>
        <v>University at Buffalo, SUNY Occupational Safety and Health Training Project</v>
      </c>
      <c r="D55" s="14" t="s">
        <v>68</v>
      </c>
      <c r="E55" s="14" t="s">
        <v>69</v>
      </c>
      <c r="F55" s="13" t="s">
        <v>178</v>
      </c>
      <c r="G55" s="18" t="s">
        <v>179</v>
      </c>
      <c r="H55" s="21" t="s">
        <v>24</v>
      </c>
      <c r="I55" s="21" t="s">
        <v>57</v>
      </c>
      <c r="J55" s="21" t="s">
        <v>57</v>
      </c>
    </row>
    <row r="56" spans="1:10" ht="30" x14ac:dyDescent="0.25">
      <c r="A56" s="12" t="str">
        <f>HYPERLINK("https://projectreporter.nih.gov/project_info_details.cfm?aid=9761906","5U19OH008857-14")</f>
        <v>5U19OH008857-14</v>
      </c>
      <c r="B56" s="13">
        <v>8857</v>
      </c>
      <c r="C56" s="16" t="str">
        <f>HYPERLINK("https://projectreporter.nih.gov/project_info_description.cfm?aid=9761906","Center for the Promotion of Health in the New England Workplace")</f>
        <v>Center for the Promotion of Health in the New England Workplace</v>
      </c>
      <c r="D56" s="14" t="s">
        <v>20</v>
      </c>
      <c r="E56" s="14" t="s">
        <v>21</v>
      </c>
      <c r="F56" s="13" t="s">
        <v>180</v>
      </c>
      <c r="G56" s="18" t="s">
        <v>75</v>
      </c>
      <c r="H56" s="21" t="s">
        <v>9</v>
      </c>
      <c r="I56" s="21" t="s">
        <v>181</v>
      </c>
      <c r="J56" s="21" t="s">
        <v>182</v>
      </c>
    </row>
    <row r="57" spans="1:10" ht="30" x14ac:dyDescent="0.25">
      <c r="A57" s="12" t="str">
        <f>HYPERLINK("https://projectreporter.nih.gov/project_info_details.cfm?aid=9751133","5U19OH008861-13")</f>
        <v>5U19OH008861-13</v>
      </c>
      <c r="B57" s="13">
        <v>8861</v>
      </c>
      <c r="C57" s="16" t="str">
        <f>HYPERLINK("https://projectreporter.nih.gov/project_info_description.cfm?aid=9751133","The Harvard School of Public Health Center for Work, Health and Welbeing")</f>
        <v>The Harvard School of Public Health Center for Work, Health and Welbeing</v>
      </c>
      <c r="D57" s="14" t="s">
        <v>20</v>
      </c>
      <c r="E57" s="14" t="s">
        <v>21</v>
      </c>
      <c r="F57" s="13" t="s">
        <v>22</v>
      </c>
      <c r="G57" s="18" t="s">
        <v>8</v>
      </c>
      <c r="H57" s="21" t="s">
        <v>9</v>
      </c>
      <c r="I57" s="21" t="s">
        <v>184</v>
      </c>
      <c r="J57" s="21" t="s">
        <v>183</v>
      </c>
    </row>
    <row r="58" spans="1:10" x14ac:dyDescent="0.25">
      <c r="A58" s="12" t="str">
        <f>HYPERLINK("https://projectreporter.nih.gov/project_info_details.cfm?aid=9761926","5U19OH008868-14")</f>
        <v>5U19OH008868-14</v>
      </c>
      <c r="B58" s="13">
        <v>8868</v>
      </c>
      <c r="C58" s="16" t="str">
        <f>HYPERLINK("https://projectreporter.nih.gov/project_info_description.cfm?aid=9761926","Healthier Workforce Center of the Midwest")</f>
        <v>Healthier Workforce Center of the Midwest</v>
      </c>
      <c r="D58" s="14" t="s">
        <v>20</v>
      </c>
      <c r="E58" s="14" t="s">
        <v>21</v>
      </c>
      <c r="F58" s="13" t="s">
        <v>185</v>
      </c>
      <c r="G58" s="18" t="s">
        <v>35</v>
      </c>
      <c r="H58" s="21" t="s">
        <v>36</v>
      </c>
      <c r="I58" s="21" t="s">
        <v>186</v>
      </c>
      <c r="J58" s="21" t="s">
        <v>183</v>
      </c>
    </row>
    <row r="59" spans="1:10" ht="30" x14ac:dyDescent="0.25">
      <c r="A59" s="12" t="str">
        <f>HYPERLINK("https://projectreporter.nih.gov/project_info_details.cfm?aid=9776390","5R01OH008929-08")</f>
        <v>5R01OH008929-08</v>
      </c>
      <c r="B59" s="13">
        <v>8929</v>
      </c>
      <c r="C59" s="16" t="str">
        <f>HYPERLINK("https://projectreporter.nih.gov/project_info_description.cfm?aid=9776390","University of Connecticut Study on Aging, Musculoskeletal Disorders and Work Capacity")</f>
        <v>University of Connecticut Study on Aging, Musculoskeletal Disorders and Work Capacity</v>
      </c>
      <c r="D59" s="14" t="s">
        <v>187</v>
      </c>
      <c r="E59" s="14" t="s">
        <v>188</v>
      </c>
      <c r="F59" s="13" t="s">
        <v>189</v>
      </c>
      <c r="G59" s="18" t="s">
        <v>141</v>
      </c>
      <c r="H59" s="21" t="s">
        <v>139</v>
      </c>
      <c r="I59" s="21" t="s">
        <v>10</v>
      </c>
      <c r="J59" s="21" t="s">
        <v>190</v>
      </c>
    </row>
    <row r="60" spans="1:10" ht="30" x14ac:dyDescent="0.25">
      <c r="A60" s="12" t="str">
        <f>HYPERLINK("https://projectreporter.nih.gov/project_info_details.cfm?aid=9784693","5U24OH009077-13")</f>
        <v>5U24OH009077-13</v>
      </c>
      <c r="B60" s="13">
        <v>9077</v>
      </c>
      <c r="C60" s="16" t="str">
        <f>HYPERLINK("https://projectreporter.nih.gov/project_info_description.cfm?aid=9784693","National Mesothelioma Virtual Bank, Continued Innovation")</f>
        <v>National Mesothelioma Virtual Bank, Continued Innovation</v>
      </c>
      <c r="D60" s="14" t="s">
        <v>20</v>
      </c>
      <c r="E60" s="14" t="s">
        <v>21</v>
      </c>
      <c r="F60" s="13" t="s">
        <v>191</v>
      </c>
      <c r="G60" s="18" t="s">
        <v>192</v>
      </c>
      <c r="H60" s="21" t="s">
        <v>156</v>
      </c>
      <c r="I60" s="21" t="s">
        <v>193</v>
      </c>
      <c r="J60" s="21" t="s">
        <v>18</v>
      </c>
    </row>
    <row r="61" spans="1:10" ht="30" x14ac:dyDescent="0.25">
      <c r="A61" s="12" t="str">
        <f>HYPERLINK("https://projectreporter.nih.gov/project_info_details.cfm?aid=9775411","5T03OH009220-13")</f>
        <v>5T03OH009220-13</v>
      </c>
      <c r="B61" s="13">
        <v>9220</v>
      </c>
      <c r="C61" s="16" t="str">
        <f>HYPERLINK("https://projectreporter.nih.gov/project_info_description.cfm?aid=9775411","Occupational Health Internship Program")</f>
        <v>Occupational Health Internship Program</v>
      </c>
      <c r="D61" s="14" t="s">
        <v>62</v>
      </c>
      <c r="E61" s="14" t="s">
        <v>63</v>
      </c>
      <c r="F61" s="13" t="s">
        <v>118</v>
      </c>
      <c r="G61" s="18" t="s">
        <v>194</v>
      </c>
      <c r="H61" s="21" t="s">
        <v>40</v>
      </c>
      <c r="I61" s="21" t="s">
        <v>57</v>
      </c>
      <c r="J61" s="21" t="s">
        <v>57</v>
      </c>
    </row>
    <row r="62" spans="1:10" ht="45" x14ac:dyDescent="0.25">
      <c r="A62" s="12" t="str">
        <f>HYPERLINK("https://projectreporter.nih.gov/project_info_details.cfm?aid=9732384","5T03OH009221-13")</f>
        <v>5T03OH009221-13</v>
      </c>
      <c r="B62" s="13">
        <v>9221</v>
      </c>
      <c r="C62" s="16" t="str">
        <f>HYPERLINK("https://projectreporter.nih.gov/project_info_description.cfm?aid=9732384","Innovative Training Experiences for Occupational Medicine Residents in Non-Urban and Agricultural Settings")</f>
        <v>Innovative Training Experiences for Occupational Medicine Residents in Non-Urban and Agricultural Settings</v>
      </c>
      <c r="D62" s="14" t="s">
        <v>68</v>
      </c>
      <c r="E62" s="14" t="s">
        <v>69</v>
      </c>
      <c r="F62" s="13" t="s">
        <v>195</v>
      </c>
      <c r="G62" s="18" t="s">
        <v>15</v>
      </c>
      <c r="H62" s="21" t="s">
        <v>16</v>
      </c>
      <c r="I62" s="21" t="s">
        <v>57</v>
      </c>
      <c r="J62" s="21" t="s">
        <v>57</v>
      </c>
    </row>
    <row r="63" spans="1:10" ht="30" x14ac:dyDescent="0.25">
      <c r="A63" s="12" t="str">
        <f>HYPERLINK("https://projectreporter.nih.gov/project_info_details.cfm?aid=9732356","5T42OH009229-13")</f>
        <v>5T42OH009229-13</v>
      </c>
      <c r="B63" s="13">
        <v>9229</v>
      </c>
      <c r="C63" s="16" t="str">
        <f>HYPERLINK("https://projectreporter.nih.gov/project_info_description.cfm?aid=9732356","Mountain and Plains Education and Research Center")</f>
        <v>Mountain and Plains Education and Research Center</v>
      </c>
      <c r="D63" s="14" t="s">
        <v>68</v>
      </c>
      <c r="E63" s="14" t="s">
        <v>69</v>
      </c>
      <c r="F63" s="13" t="s">
        <v>196</v>
      </c>
      <c r="G63" s="18" t="s">
        <v>197</v>
      </c>
      <c r="H63" s="21" t="s">
        <v>46</v>
      </c>
      <c r="I63" s="21" t="s">
        <v>57</v>
      </c>
      <c r="J63" s="21" t="s">
        <v>57</v>
      </c>
    </row>
    <row r="64" spans="1:10" x14ac:dyDescent="0.25">
      <c r="A64" s="12" t="str">
        <f>HYPERLINK("https://projectreporter.nih.gov/project_info_details.cfm?aid=9732355","5T03OH009230-13")</f>
        <v>5T03OH009230-13</v>
      </c>
      <c r="B64" s="13">
        <v>9230</v>
      </c>
      <c r="C64" s="16" t="str">
        <f>HYPERLINK("https://projectreporter.nih.gov/project_info_description.cfm?aid=9732355","Emergency Responder Training Program")</f>
        <v>Emergency Responder Training Program</v>
      </c>
      <c r="D64" s="14" t="s">
        <v>58</v>
      </c>
      <c r="E64" s="14" t="s">
        <v>59</v>
      </c>
      <c r="F64" s="13" t="s">
        <v>198</v>
      </c>
      <c r="G64" s="18" t="s">
        <v>199</v>
      </c>
      <c r="H64" s="21" t="s">
        <v>200</v>
      </c>
      <c r="I64" s="21" t="s">
        <v>57</v>
      </c>
      <c r="J64" s="21" t="s">
        <v>57</v>
      </c>
    </row>
    <row r="65" spans="1:10" ht="30" x14ac:dyDescent="0.25">
      <c r="A65" s="12" t="str">
        <f>HYPERLINK("https://projectreporter.nih.gov/project_info_details.cfm?aid=9732364","5T03OH009406-12")</f>
        <v>5T03OH009406-12</v>
      </c>
      <c r="B65" s="13">
        <v>9406</v>
      </c>
      <c r="C65" s="16" t="str">
        <f>HYPERLINK("https://projectreporter.nih.gov/project_info_description.cfm?aid=9732364","Meharry Occupational Medicine Residency Training Program")</f>
        <v>Meharry Occupational Medicine Residency Training Program</v>
      </c>
      <c r="D65" s="14" t="s">
        <v>52</v>
      </c>
      <c r="E65" s="14" t="s">
        <v>53</v>
      </c>
      <c r="F65" s="13" t="s">
        <v>201</v>
      </c>
      <c r="G65" s="18" t="s">
        <v>202</v>
      </c>
      <c r="H65" s="21" t="s">
        <v>203</v>
      </c>
      <c r="I65" s="21" t="s">
        <v>57</v>
      </c>
      <c r="J65" s="21" t="s">
        <v>57</v>
      </c>
    </row>
    <row r="66" spans="1:10" ht="30" x14ac:dyDescent="0.25">
      <c r="A66" s="12" t="str">
        <f>HYPERLINK("https://projectreporter.nih.gov/project_info_details.cfm?aid=9774973","5T03OH009410-10")</f>
        <v>5T03OH009410-10</v>
      </c>
      <c r="B66" s="13">
        <v>9410</v>
      </c>
      <c r="C66" s="16" t="str">
        <f>HYPERLINK("https://projectreporter.nih.gov/project_info_description.cfm?aid=9774973","Texas A&amp;M University Health Science Center Occupational Safety and Health Training Center")</f>
        <v>Texas A&amp;M University Health Science Center Occupational Safety and Health Training Center</v>
      </c>
      <c r="D66" s="14" t="s">
        <v>62</v>
      </c>
      <c r="E66" s="14" t="s">
        <v>63</v>
      </c>
      <c r="F66" s="13" t="s">
        <v>204</v>
      </c>
      <c r="G66" s="18" t="s">
        <v>205</v>
      </c>
      <c r="H66" s="21" t="s">
        <v>16</v>
      </c>
      <c r="I66" s="21" t="s">
        <v>57</v>
      </c>
      <c r="J66" s="21" t="s">
        <v>57</v>
      </c>
    </row>
    <row r="67" spans="1:10" x14ac:dyDescent="0.25">
      <c r="A67" s="15" t="s">
        <v>474</v>
      </c>
      <c r="B67" s="13">
        <v>9568</v>
      </c>
      <c r="C67" s="16" t="str">
        <f>HYPERLINK("https://projectreporter.nih.gov/project_info_description.cfm?aid=10006486","National Children's Center")</f>
        <v>National Children's Center</v>
      </c>
      <c r="D67" s="14" t="s">
        <v>206</v>
      </c>
      <c r="E67" s="14" t="s">
        <v>188</v>
      </c>
      <c r="F67" s="13" t="s">
        <v>207</v>
      </c>
      <c r="G67" s="18" t="s">
        <v>208</v>
      </c>
      <c r="H67" s="21" t="s">
        <v>56</v>
      </c>
      <c r="I67" s="21" t="s">
        <v>11</v>
      </c>
      <c r="J67" s="21" t="s">
        <v>26</v>
      </c>
    </row>
    <row r="68" spans="1:10" ht="30" x14ac:dyDescent="0.25">
      <c r="A68" s="12" t="str">
        <f>HYPERLINK("https://projectreporter.nih.gov/project_info_details.cfm?aid=9774974","5T03OH009631-10")</f>
        <v>5T03OH009631-10</v>
      </c>
      <c r="B68" s="13">
        <v>9631</v>
      </c>
      <c r="C68" s="16" t="str">
        <f>HYPERLINK("https://projectreporter.nih.gov/project_info_description.cfm?aid=9774974","Graduate Industrial Hygiene Training Program Grant, University of Arizona")</f>
        <v>Graduate Industrial Hygiene Training Program Grant, University of Arizona</v>
      </c>
      <c r="D68" s="14" t="s">
        <v>62</v>
      </c>
      <c r="E68" s="14" t="s">
        <v>63</v>
      </c>
      <c r="F68" s="13" t="s">
        <v>209</v>
      </c>
      <c r="G68" s="18" t="s">
        <v>210</v>
      </c>
      <c r="H68" s="21" t="s">
        <v>211</v>
      </c>
      <c r="I68" s="21" t="s">
        <v>57</v>
      </c>
      <c r="J68" s="21" t="s">
        <v>57</v>
      </c>
    </row>
    <row r="69" spans="1:10" ht="30" x14ac:dyDescent="0.25">
      <c r="A69" s="12" t="str">
        <f>HYPERLINK("https://projectreporter.nih.gov/project_info_details.cfm?aid=9851985","2U60OH009762-11")</f>
        <v>2U60OH009762-11</v>
      </c>
      <c r="B69" s="13">
        <v>9762</v>
      </c>
      <c r="C69" s="16" t="str">
        <f>HYPERLINK("https://projectreporter.nih.gov/project_info_description.cfm?aid=9851985","National Center for Construction Safety and Health Research and Translation - 2019")</f>
        <v>National Center for Construction Safety and Health Research and Translation - 2019</v>
      </c>
      <c r="D69" s="14" t="s">
        <v>47</v>
      </c>
      <c r="E69" s="14" t="s">
        <v>215</v>
      </c>
      <c r="F69" s="13" t="s">
        <v>214</v>
      </c>
      <c r="G69" s="18" t="s">
        <v>216</v>
      </c>
      <c r="H69" s="21" t="s">
        <v>78</v>
      </c>
      <c r="I69" s="21" t="s">
        <v>109</v>
      </c>
      <c r="J69" s="21" t="s">
        <v>57</v>
      </c>
    </row>
    <row r="70" spans="1:10" ht="30" x14ac:dyDescent="0.25">
      <c r="A70" s="15" t="s">
        <v>218</v>
      </c>
      <c r="B70" s="13">
        <v>9783</v>
      </c>
      <c r="C70" s="17" t="s">
        <v>217</v>
      </c>
      <c r="D70" s="14" t="s">
        <v>219</v>
      </c>
      <c r="E70" s="14" t="s">
        <v>220</v>
      </c>
      <c r="F70" s="13" t="s">
        <v>221</v>
      </c>
      <c r="G70" s="18" t="s">
        <v>222</v>
      </c>
      <c r="H70" s="21" t="s">
        <v>128</v>
      </c>
      <c r="I70" s="21" t="s">
        <v>57</v>
      </c>
      <c r="J70" s="21" t="s">
        <v>2</v>
      </c>
    </row>
    <row r="71" spans="1:10" x14ac:dyDescent="0.25">
      <c r="A71" s="15" t="s">
        <v>224</v>
      </c>
      <c r="B71" s="13">
        <v>9803</v>
      </c>
      <c r="C71" s="17" t="s">
        <v>223</v>
      </c>
      <c r="D71" s="14" t="s">
        <v>225</v>
      </c>
      <c r="E71" s="14" t="s">
        <v>213</v>
      </c>
      <c r="F71" s="13" t="s">
        <v>226</v>
      </c>
      <c r="G71" s="18" t="s">
        <v>227</v>
      </c>
      <c r="H71" s="21" t="s">
        <v>9</v>
      </c>
      <c r="I71" s="21" t="s">
        <v>57</v>
      </c>
      <c r="J71" s="21" t="s">
        <v>182</v>
      </c>
    </row>
    <row r="72" spans="1:10" ht="30" x14ac:dyDescent="0.25">
      <c r="A72" s="12" t="str">
        <f>HYPERLINK("https://projectreporter.nih.gov/project_info_details.cfm?aid=9732359","5T03OH009841-08")</f>
        <v>5T03OH009841-08</v>
      </c>
      <c r="B72" s="13">
        <v>9841</v>
      </c>
      <c r="C72" s="16" t="str">
        <f>HYPERLINK("https://projectreporter.nih.gov/project_info_description.cfm?aid=9732359","Ohio University Training Project Grant in Occupational Safety")</f>
        <v>Ohio University Training Project Grant in Occupational Safety</v>
      </c>
      <c r="D72" s="14" t="s">
        <v>68</v>
      </c>
      <c r="E72" s="14" t="s">
        <v>69</v>
      </c>
      <c r="F72" s="13" t="s">
        <v>228</v>
      </c>
      <c r="G72" s="18" t="s">
        <v>229</v>
      </c>
      <c r="H72" s="21" t="s">
        <v>3</v>
      </c>
      <c r="I72" s="21" t="s">
        <v>57</v>
      </c>
      <c r="J72" s="21" t="s">
        <v>57</v>
      </c>
    </row>
    <row r="73" spans="1:10" ht="30" x14ac:dyDescent="0.25">
      <c r="A73" s="12" t="str">
        <f>HYPERLINK("https://projectreporter.nih.gov/project_info_details.cfm?aid=9733842","5U60OH009855-10")</f>
        <v>5U60OH009855-10</v>
      </c>
      <c r="B73" s="13">
        <v>9855</v>
      </c>
      <c r="C73" s="16" t="str">
        <f>HYPERLINK("https://projectreporter.nih.gov/project_info_description.cfm?aid=9733842","Minnesota Occupational Health and Safety Surveillance Program")</f>
        <v>Minnesota Occupational Health and Safety Surveillance Program</v>
      </c>
      <c r="D73" s="14" t="s">
        <v>68</v>
      </c>
      <c r="E73" s="14" t="s">
        <v>69</v>
      </c>
      <c r="F73" s="13" t="s">
        <v>230</v>
      </c>
      <c r="G73" s="18" t="s">
        <v>231</v>
      </c>
      <c r="H73" s="21" t="s">
        <v>89</v>
      </c>
      <c r="I73" s="22" t="s">
        <v>57</v>
      </c>
      <c r="J73" s="21" t="s">
        <v>26</v>
      </c>
    </row>
    <row r="74" spans="1:10" ht="30" x14ac:dyDescent="0.25">
      <c r="A74" s="12" t="str">
        <f>HYPERLINK("https://projectreporter.nih.gov/project_info_details.cfm?aid=9761916","5R01OH009939-08")</f>
        <v>5R01OH009939-08</v>
      </c>
      <c r="B74" s="13">
        <v>9939</v>
      </c>
      <c r="C74" s="16" t="str">
        <f>HYPERLINK("https://projectreporter.nih.gov/project_info_description.cfm?aid=9761916","Occupational Exposure to PM2.5 and Cardiovascular Disease(CVD)")</f>
        <v>Occupational Exposure to PM2.5 and Cardiovascular Disease(CVD)</v>
      </c>
      <c r="D74" s="14" t="s">
        <v>20</v>
      </c>
      <c r="E74" s="14" t="s">
        <v>213</v>
      </c>
      <c r="F74" s="13" t="s">
        <v>232</v>
      </c>
      <c r="G74" s="18" t="s">
        <v>233</v>
      </c>
      <c r="H74" s="21" t="s">
        <v>40</v>
      </c>
      <c r="I74" s="21" t="s">
        <v>10</v>
      </c>
      <c r="J74" s="21" t="s">
        <v>18</v>
      </c>
    </row>
    <row r="75" spans="1:10" ht="30" x14ac:dyDescent="0.25">
      <c r="A75" s="12" t="str">
        <f>HYPERLINK("https://projectreporter.nih.gov/project_info_details.cfm?aid=9732367","5U60OH010014-10")</f>
        <v>5U60OH010014-10</v>
      </c>
      <c r="B75" s="13">
        <v>10014</v>
      </c>
      <c r="C75" s="16" t="str">
        <f>HYPERLINK("https://projectreporter.nih.gov/project_info_description.cfm?aid=9732367","Western Mining Safety &amp; Health Training Resource Center: An Integrated Approach")</f>
        <v>Western Mining Safety &amp; Health Training Resource Center: An Integrated Approach</v>
      </c>
      <c r="D75" s="14" t="s">
        <v>234</v>
      </c>
      <c r="E75" s="14" t="s">
        <v>213</v>
      </c>
      <c r="F75" s="13" t="s">
        <v>209</v>
      </c>
      <c r="G75" s="18" t="s">
        <v>210</v>
      </c>
      <c r="H75" s="21" t="s">
        <v>211</v>
      </c>
      <c r="I75" s="21" t="s">
        <v>108</v>
      </c>
      <c r="J75" s="21" t="s">
        <v>30</v>
      </c>
    </row>
    <row r="76" spans="1:10" ht="30" x14ac:dyDescent="0.25">
      <c r="A76" s="12" t="str">
        <f>HYPERLINK("https://projectreporter.nih.gov/project_info_details.cfm?aid=9732365","5U60OH010017-10")</f>
        <v>5U60OH010017-10</v>
      </c>
      <c r="B76" s="13">
        <v>10017</v>
      </c>
      <c r="C76" s="16" t="str">
        <f>HYPERLINK("https://projectreporter.nih.gov/project_info_description.cfm?aid=9732365","Enhanced Safety and Health Training for Western Mine Workers")</f>
        <v>Enhanced Safety and Health Training for Western Mine Workers</v>
      </c>
      <c r="D76" s="14" t="s">
        <v>234</v>
      </c>
      <c r="E76" s="14" t="s">
        <v>213</v>
      </c>
      <c r="F76" s="13" t="s">
        <v>235</v>
      </c>
      <c r="G76" s="18" t="s">
        <v>236</v>
      </c>
      <c r="H76" s="21" t="s">
        <v>46</v>
      </c>
      <c r="I76" s="21" t="s">
        <v>108</v>
      </c>
      <c r="J76" s="21" t="s">
        <v>25</v>
      </c>
    </row>
    <row r="77" spans="1:10" ht="30" x14ac:dyDescent="0.25">
      <c r="A77" s="15" t="s">
        <v>238</v>
      </c>
      <c r="B77" s="13">
        <v>10094</v>
      </c>
      <c r="C77" s="17" t="s">
        <v>237</v>
      </c>
      <c r="D77" s="14" t="s">
        <v>68</v>
      </c>
      <c r="E77" s="14" t="s">
        <v>69</v>
      </c>
      <c r="F77" s="13" t="s">
        <v>239</v>
      </c>
      <c r="G77" s="18" t="s">
        <v>240</v>
      </c>
      <c r="H77" s="21" t="s">
        <v>241</v>
      </c>
      <c r="I77" s="21" t="s">
        <v>57</v>
      </c>
      <c r="J77" s="21" t="s">
        <v>57</v>
      </c>
    </row>
    <row r="78" spans="1:10" x14ac:dyDescent="0.25">
      <c r="A78" s="12" t="str">
        <f>HYPERLINK("https://projectreporter.nih.gov/project_info_details.cfm?aid=9761918","5U19OH010154-09")</f>
        <v>5U19OH010154-09</v>
      </c>
      <c r="B78" s="13">
        <v>10154</v>
      </c>
      <c r="C78" s="16" t="str">
        <f>HYPERLINK("https://projectreporter.nih.gov/project_info_description.cfm?aid=9761918","Oregon Healthy Workforce Center")</f>
        <v>Oregon Healthy Workforce Center</v>
      </c>
      <c r="D78" s="14" t="s">
        <v>20</v>
      </c>
      <c r="E78" s="14" t="s">
        <v>21</v>
      </c>
      <c r="F78" s="13" t="s">
        <v>242</v>
      </c>
      <c r="G78" s="18" t="s">
        <v>243</v>
      </c>
      <c r="H78" s="21" t="s">
        <v>92</v>
      </c>
      <c r="I78" s="21" t="s">
        <v>244</v>
      </c>
      <c r="J78" s="21" t="s">
        <v>182</v>
      </c>
    </row>
    <row r="79" spans="1:10" x14ac:dyDescent="0.25">
      <c r="A79" s="12" t="str">
        <f>HYPERLINK("https://projectreporter.nih.gov/project_info_details.cfm?aid=9768282","5U54OH010162-09")</f>
        <v>5U54OH010162-09</v>
      </c>
      <c r="B79" s="13">
        <v>10162</v>
      </c>
      <c r="C79" s="16" t="str">
        <f>HYPERLINK("https://projectreporter.nih.gov/project_info_description.cfm?aid=9768282","Central States Center for Agricultural Safety and Health")</f>
        <v>Central States Center for Agricultural Safety and Health</v>
      </c>
      <c r="D79" s="14" t="s">
        <v>20</v>
      </c>
      <c r="E79" s="14" t="s">
        <v>21</v>
      </c>
      <c r="F79" s="13" t="s">
        <v>245</v>
      </c>
      <c r="G79" s="18" t="s">
        <v>246</v>
      </c>
      <c r="H79" s="21" t="s">
        <v>247</v>
      </c>
      <c r="I79" s="21" t="s">
        <v>11</v>
      </c>
      <c r="J79" s="21" t="s">
        <v>41</v>
      </c>
    </row>
    <row r="80" spans="1:10" ht="30" x14ac:dyDescent="0.25">
      <c r="A80" s="12" t="str">
        <f>HYPERLINK("https://projectreporter.nih.gov/project_info_details.cfm?aid=9761920","5U54OH010170-09")</f>
        <v>5U54OH010170-09</v>
      </c>
      <c r="B80" s="13">
        <v>10170</v>
      </c>
      <c r="C80" s="16" t="str">
        <f>HYPERLINK("https://projectreporter.nih.gov/project_info_description.cfm?aid=9761920","UMASH: Assessing and Preventing Occupational Injuries in Animal Agriculture")</f>
        <v>UMASH: Assessing and Preventing Occupational Injuries in Animal Agriculture</v>
      </c>
      <c r="D80" s="14" t="s">
        <v>12</v>
      </c>
      <c r="E80" s="14" t="s">
        <v>13</v>
      </c>
      <c r="F80" s="13" t="s">
        <v>248</v>
      </c>
      <c r="G80" s="18" t="s">
        <v>88</v>
      </c>
      <c r="H80" s="21" t="s">
        <v>89</v>
      </c>
      <c r="I80" s="21" t="s">
        <v>11</v>
      </c>
      <c r="J80" s="21" t="s">
        <v>249</v>
      </c>
    </row>
    <row r="81" spans="1:10" ht="30" x14ac:dyDescent="0.25">
      <c r="A81" s="12" t="str">
        <f>HYPERLINK("https://projectreporter.nih.gov/project_info_details.cfm?aid=9805337","2T42OH010278-08")</f>
        <v>2T42OH010278-08</v>
      </c>
      <c r="B81" s="13">
        <v>10278</v>
      </c>
      <c r="C81" s="16" t="str">
        <f>HYPERLINK("https://projectreporter.nih.gov/project_info_description.cfm?aid=9805337","OCCUPATIONAL SAFETY AND HEALTH EDUCATION AND RESEARCH CENTERS (T42)")</f>
        <v>OCCUPATIONAL SAFETY AND HEALTH EDUCATION AND RESEARCH CENTERS (T42)</v>
      </c>
      <c r="D81" s="14" t="s">
        <v>98</v>
      </c>
      <c r="E81" s="14" t="s">
        <v>99</v>
      </c>
      <c r="F81" s="13" t="s">
        <v>31</v>
      </c>
      <c r="G81" s="18" t="s">
        <v>32</v>
      </c>
      <c r="H81" s="21" t="s">
        <v>33</v>
      </c>
      <c r="I81" s="21" t="s">
        <v>57</v>
      </c>
      <c r="J81" s="21" t="s">
        <v>57</v>
      </c>
    </row>
    <row r="82" spans="1:10" ht="30" x14ac:dyDescent="0.25">
      <c r="A82" s="13" t="s">
        <v>251</v>
      </c>
      <c r="B82" s="13">
        <v>10461</v>
      </c>
      <c r="C82" s="18" t="s">
        <v>250</v>
      </c>
      <c r="D82" s="14" t="s">
        <v>234</v>
      </c>
      <c r="E82" s="14" t="s">
        <v>213</v>
      </c>
      <c r="F82" s="13" t="s">
        <v>252</v>
      </c>
      <c r="G82" s="18" t="s">
        <v>253</v>
      </c>
      <c r="H82" s="21" t="s">
        <v>4</v>
      </c>
      <c r="I82" s="21" t="s">
        <v>57</v>
      </c>
      <c r="J82" s="21" t="s">
        <v>57</v>
      </c>
    </row>
    <row r="83" spans="1:10" ht="30" x14ac:dyDescent="0.25">
      <c r="A83" s="15" t="s">
        <v>255</v>
      </c>
      <c r="B83" s="13">
        <v>10515</v>
      </c>
      <c r="C83" s="17" t="s">
        <v>254</v>
      </c>
      <c r="D83" s="14" t="s">
        <v>20</v>
      </c>
      <c r="E83" s="14" t="s">
        <v>213</v>
      </c>
      <c r="F83" s="13" t="s">
        <v>256</v>
      </c>
      <c r="G83" s="18" t="s">
        <v>257</v>
      </c>
      <c r="H83" s="21" t="s">
        <v>40</v>
      </c>
      <c r="I83" s="21" t="s">
        <v>10</v>
      </c>
      <c r="J83" s="21" t="s">
        <v>2</v>
      </c>
    </row>
    <row r="84" spans="1:10" ht="30" x14ac:dyDescent="0.25">
      <c r="A84" s="15" t="s">
        <v>259</v>
      </c>
      <c r="B84" s="13">
        <v>10532</v>
      </c>
      <c r="C84" s="17" t="s">
        <v>258</v>
      </c>
      <c r="D84" s="14" t="s">
        <v>212</v>
      </c>
      <c r="E84" s="14" t="s">
        <v>213</v>
      </c>
      <c r="F84" s="13" t="s">
        <v>260</v>
      </c>
      <c r="G84" s="18" t="s">
        <v>261</v>
      </c>
      <c r="H84" s="21" t="s">
        <v>89</v>
      </c>
      <c r="I84" s="21" t="s">
        <v>262</v>
      </c>
      <c r="J84" s="21" t="s">
        <v>57</v>
      </c>
    </row>
    <row r="85" spans="1:10" ht="45" x14ac:dyDescent="0.25">
      <c r="A85" s="15" t="s">
        <v>264</v>
      </c>
      <c r="B85" s="13">
        <v>10587</v>
      </c>
      <c r="C85" s="17" t="s">
        <v>263</v>
      </c>
      <c r="D85" s="14" t="s">
        <v>225</v>
      </c>
      <c r="E85" s="14" t="s">
        <v>213</v>
      </c>
      <c r="F85" s="13" t="s">
        <v>265</v>
      </c>
      <c r="G85" s="18" t="s">
        <v>266</v>
      </c>
      <c r="H85" s="21" t="s">
        <v>156</v>
      </c>
      <c r="I85" s="21" t="s">
        <v>114</v>
      </c>
      <c r="J85" s="21" t="s">
        <v>19</v>
      </c>
    </row>
    <row r="86" spans="1:10" x14ac:dyDescent="0.25">
      <c r="A86" s="12" t="str">
        <f>HYPERLINK("https://projectreporter.nih.gov/project_info_details.cfm?aid=9930356","5R44OH010635-03")</f>
        <v>5R44OH010635-03</v>
      </c>
      <c r="B86" s="13">
        <v>10635</v>
      </c>
      <c r="C86" s="16" t="str">
        <f>HYPERLINK("https://projectreporter.nih.gov/project_info_description.cfm?aid=9930356","Low-cost Personal Sampling Pump")</f>
        <v>Low-cost Personal Sampling Pump</v>
      </c>
      <c r="D86" s="14" t="s">
        <v>5</v>
      </c>
      <c r="E86" s="14" t="s">
        <v>213</v>
      </c>
      <c r="F86" s="13" t="s">
        <v>267</v>
      </c>
      <c r="G86" s="18" t="s">
        <v>268</v>
      </c>
      <c r="H86" s="21" t="s">
        <v>46</v>
      </c>
      <c r="I86" s="21" t="s">
        <v>10</v>
      </c>
      <c r="J86" s="21" t="s">
        <v>2</v>
      </c>
    </row>
    <row r="87" spans="1:10" ht="30" x14ac:dyDescent="0.25">
      <c r="A87" s="12" t="str">
        <f>HYPERLINK("https://projectreporter.nih.gov/project_info_details.cfm?aid=9732375","5T03OH010637-06")</f>
        <v>5T03OH010637-06</v>
      </c>
      <c r="B87" s="13">
        <v>10637</v>
      </c>
      <c r="C87" s="16" t="str">
        <f>HYPERLINK("https://projectreporter.nih.gov/project_info_description.cfm?aid=9732375","The Environmental Health Science Program at Western Kentucky University")</f>
        <v>The Environmental Health Science Program at Western Kentucky University</v>
      </c>
      <c r="D87" s="14" t="s">
        <v>58</v>
      </c>
      <c r="E87" s="14" t="s">
        <v>59</v>
      </c>
      <c r="F87" s="13" t="s">
        <v>269</v>
      </c>
      <c r="G87" s="18" t="s">
        <v>270</v>
      </c>
      <c r="H87" s="21" t="s">
        <v>33</v>
      </c>
      <c r="I87" s="21" t="s">
        <v>57</v>
      </c>
      <c r="J87" s="21" t="s">
        <v>57</v>
      </c>
    </row>
    <row r="88" spans="1:10" ht="30" x14ac:dyDescent="0.25">
      <c r="A88" s="15" t="s">
        <v>272</v>
      </c>
      <c r="B88" s="13">
        <v>10662</v>
      </c>
      <c r="C88" s="17" t="s">
        <v>271</v>
      </c>
      <c r="D88" s="14" t="s">
        <v>225</v>
      </c>
      <c r="E88" s="14" t="s">
        <v>213</v>
      </c>
      <c r="F88" s="13" t="s">
        <v>273</v>
      </c>
      <c r="G88" s="18" t="s">
        <v>45</v>
      </c>
      <c r="H88" s="21" t="s">
        <v>46</v>
      </c>
      <c r="I88" s="21" t="s">
        <v>57</v>
      </c>
      <c r="J88" s="21" t="s">
        <v>2</v>
      </c>
    </row>
    <row r="89" spans="1:10" ht="30" x14ac:dyDescent="0.25">
      <c r="A89" s="15" t="s">
        <v>275</v>
      </c>
      <c r="B89" s="13">
        <v>10665</v>
      </c>
      <c r="C89" s="17" t="s">
        <v>274</v>
      </c>
      <c r="D89" s="14" t="s">
        <v>276</v>
      </c>
      <c r="E89" s="14" t="s">
        <v>188</v>
      </c>
      <c r="F89" s="13" t="s">
        <v>277</v>
      </c>
      <c r="G89" s="18" t="s">
        <v>278</v>
      </c>
      <c r="H89" s="21" t="s">
        <v>40</v>
      </c>
      <c r="I89" s="21" t="s">
        <v>51</v>
      </c>
      <c r="J89" s="21" t="s">
        <v>19</v>
      </c>
    </row>
    <row r="90" spans="1:10" ht="30" x14ac:dyDescent="0.25">
      <c r="A90" s="15" t="s">
        <v>280</v>
      </c>
      <c r="B90" s="13">
        <v>10668</v>
      </c>
      <c r="C90" s="17" t="s">
        <v>279</v>
      </c>
      <c r="D90" s="14" t="s">
        <v>225</v>
      </c>
      <c r="E90" s="14" t="s">
        <v>213</v>
      </c>
      <c r="F90" s="13" t="s">
        <v>281</v>
      </c>
      <c r="G90" s="18" t="s">
        <v>282</v>
      </c>
      <c r="H90" s="21" t="s">
        <v>24</v>
      </c>
      <c r="I90" s="21" t="s">
        <v>51</v>
      </c>
      <c r="J90" s="21" t="s">
        <v>182</v>
      </c>
    </row>
    <row r="91" spans="1:10" ht="30" x14ac:dyDescent="0.25">
      <c r="A91" s="15" t="s">
        <v>284</v>
      </c>
      <c r="B91" s="13">
        <v>10745</v>
      </c>
      <c r="C91" s="17" t="s">
        <v>283</v>
      </c>
      <c r="D91" s="14" t="s">
        <v>285</v>
      </c>
      <c r="E91" s="14" t="s">
        <v>286</v>
      </c>
      <c r="F91" s="13" t="s">
        <v>287</v>
      </c>
      <c r="G91" s="18" t="s">
        <v>288</v>
      </c>
      <c r="H91" s="21" t="s">
        <v>241</v>
      </c>
      <c r="I91" s="21" t="s">
        <v>193</v>
      </c>
      <c r="J91" s="21" t="s">
        <v>18</v>
      </c>
    </row>
    <row r="92" spans="1:10" ht="30" x14ac:dyDescent="0.25">
      <c r="A92" s="15" t="s">
        <v>290</v>
      </c>
      <c r="B92" s="13">
        <v>10807</v>
      </c>
      <c r="C92" s="17" t="s">
        <v>289</v>
      </c>
      <c r="D92" s="14" t="s">
        <v>225</v>
      </c>
      <c r="E92" s="14" t="s">
        <v>213</v>
      </c>
      <c r="F92" s="13" t="s">
        <v>291</v>
      </c>
      <c r="G92" s="18" t="s">
        <v>179</v>
      </c>
      <c r="H92" s="21" t="s">
        <v>24</v>
      </c>
      <c r="I92" s="21" t="s">
        <v>113</v>
      </c>
      <c r="J92" s="21" t="s">
        <v>18</v>
      </c>
    </row>
    <row r="93" spans="1:10" ht="30" x14ac:dyDescent="0.25">
      <c r="A93" s="12" t="str">
        <f>HYPERLINK("https://projectreporter.nih.gov/project_info_details.cfm?aid=9750562","5R01OH010811-04")</f>
        <v>5R01OH010811-04</v>
      </c>
      <c r="B93" s="13">
        <v>10811</v>
      </c>
      <c r="C93" s="16" t="str">
        <f>HYPERLINK("https://projectreporter.nih.gov/project_info_description.cfm?aid=9750562","Organizational Approaches to Total Worker Health for Low-Income Workers")</f>
        <v>Organizational Approaches to Total Worker Health for Low-Income Workers</v>
      </c>
      <c r="D93" s="14" t="s">
        <v>219</v>
      </c>
      <c r="E93" s="14" t="s">
        <v>220</v>
      </c>
      <c r="F93" s="13" t="s">
        <v>22</v>
      </c>
      <c r="G93" s="18" t="s">
        <v>292</v>
      </c>
      <c r="H93" s="21" t="s">
        <v>9</v>
      </c>
      <c r="I93" s="21" t="s">
        <v>114</v>
      </c>
      <c r="J93" s="21" t="s">
        <v>190</v>
      </c>
    </row>
    <row r="94" spans="1:10" ht="30" x14ac:dyDescent="0.25">
      <c r="A94" s="15" t="s">
        <v>294</v>
      </c>
      <c r="B94" s="13">
        <v>10828</v>
      </c>
      <c r="C94" s="17" t="s">
        <v>293</v>
      </c>
      <c r="D94" s="14" t="s">
        <v>276</v>
      </c>
      <c r="E94" s="14" t="s">
        <v>188</v>
      </c>
      <c r="F94" s="13" t="s">
        <v>295</v>
      </c>
      <c r="G94" s="18" t="s">
        <v>296</v>
      </c>
      <c r="H94" s="21" t="s">
        <v>297</v>
      </c>
      <c r="I94" s="21" t="s">
        <v>10</v>
      </c>
      <c r="J94" s="21" t="s">
        <v>298</v>
      </c>
    </row>
    <row r="95" spans="1:10" ht="45" x14ac:dyDescent="0.25">
      <c r="A95" s="15" t="s">
        <v>300</v>
      </c>
      <c r="B95" s="13">
        <v>10892</v>
      </c>
      <c r="C95" s="17" t="s">
        <v>299</v>
      </c>
      <c r="D95" s="14" t="s">
        <v>20</v>
      </c>
      <c r="E95" s="14" t="s">
        <v>213</v>
      </c>
      <c r="F95" s="13" t="s">
        <v>115</v>
      </c>
      <c r="G95" s="18" t="s">
        <v>116</v>
      </c>
      <c r="H95" s="21" t="s">
        <v>105</v>
      </c>
      <c r="I95" s="22" t="s">
        <v>57</v>
      </c>
      <c r="J95" s="21" t="s">
        <v>26</v>
      </c>
    </row>
    <row r="96" spans="1:10" ht="30" x14ac:dyDescent="0.25">
      <c r="A96" s="15" t="s">
        <v>302</v>
      </c>
      <c r="B96" s="13">
        <v>10896</v>
      </c>
      <c r="C96" s="17" t="s">
        <v>301</v>
      </c>
      <c r="D96" s="14" t="s">
        <v>219</v>
      </c>
      <c r="E96" s="14" t="s">
        <v>220</v>
      </c>
      <c r="F96" s="13" t="s">
        <v>269</v>
      </c>
      <c r="G96" s="18" t="s">
        <v>303</v>
      </c>
      <c r="H96" s="21" t="s">
        <v>203</v>
      </c>
      <c r="I96" s="22" t="s">
        <v>57</v>
      </c>
      <c r="J96" s="21" t="s">
        <v>26</v>
      </c>
    </row>
    <row r="97" spans="1:10" ht="30" x14ac:dyDescent="0.25">
      <c r="A97" s="12" t="str">
        <f>HYPERLINK("https://projectreporter.nih.gov/project_info_details.cfm?aid=9732369","5U60OH010897-05")</f>
        <v>5U60OH010897-05</v>
      </c>
      <c r="B97" s="13">
        <v>10897</v>
      </c>
      <c r="C97" s="16" t="str">
        <f>HYPERLINK("https://projectreporter.nih.gov/project_info_description.cfm?aid=9732369","Nebraska Occupational Safety and Health Surveillance Program")</f>
        <v>Nebraska Occupational Safety and Health Surveillance Program</v>
      </c>
      <c r="D97" s="14" t="s">
        <v>68</v>
      </c>
      <c r="E97" s="14" t="s">
        <v>69</v>
      </c>
      <c r="F97" s="13" t="s">
        <v>304</v>
      </c>
      <c r="G97" s="18" t="s">
        <v>305</v>
      </c>
      <c r="H97" s="21" t="s">
        <v>247</v>
      </c>
      <c r="I97" s="22" t="s">
        <v>57</v>
      </c>
      <c r="J97" s="21" t="s">
        <v>26</v>
      </c>
    </row>
    <row r="98" spans="1:10" ht="30" x14ac:dyDescent="0.25">
      <c r="A98" s="12" t="str">
        <f>HYPERLINK("https://projectreporter.nih.gov/project_info_details.cfm?aid=9733827","5U60OH010898-05")</f>
        <v>5U60OH010898-05</v>
      </c>
      <c r="B98" s="13">
        <v>10898</v>
      </c>
      <c r="C98" s="16" t="str">
        <f>HYPERLINK("https://projectreporter.nih.gov/project_info_description.cfm?aid=9733827","Wisconsin Fundamental-Plus Occupational Health Surveillance Project")</f>
        <v>Wisconsin Fundamental-Plus Occupational Health Surveillance Project</v>
      </c>
      <c r="D98" s="14" t="s">
        <v>52</v>
      </c>
      <c r="E98" s="14" t="s">
        <v>69</v>
      </c>
      <c r="F98" s="13" t="s">
        <v>306</v>
      </c>
      <c r="G98" s="18" t="s">
        <v>307</v>
      </c>
      <c r="H98" s="21" t="s">
        <v>56</v>
      </c>
      <c r="I98" s="22" t="s">
        <v>57</v>
      </c>
      <c r="J98" s="21" t="s">
        <v>26</v>
      </c>
    </row>
    <row r="99" spans="1:10" ht="30" x14ac:dyDescent="0.25">
      <c r="A99" s="12" t="str">
        <f>HYPERLINK("https://projectreporter.nih.gov/project_info_details.cfm?aid=9733847","5U60OH010900-05")</f>
        <v>5U60OH010900-05</v>
      </c>
      <c r="B99" s="13">
        <v>10900</v>
      </c>
      <c r="C99" s="16" t="str">
        <f>HYPERLINK("https://projectreporter.nih.gov/project_info_description.cfm?aid=9733847","State-Based Occupational Health and Safety Surveillance in Florida")</f>
        <v>State-Based Occupational Health and Safety Surveillance in Florida</v>
      </c>
      <c r="D99" s="14" t="s">
        <v>68</v>
      </c>
      <c r="E99" s="14" t="s">
        <v>69</v>
      </c>
      <c r="F99" s="13" t="s">
        <v>308</v>
      </c>
      <c r="G99" s="18" t="s">
        <v>309</v>
      </c>
      <c r="H99" s="21" t="s">
        <v>102</v>
      </c>
      <c r="I99" s="22" t="s">
        <v>57</v>
      </c>
      <c r="J99" s="21" t="s">
        <v>26</v>
      </c>
    </row>
    <row r="100" spans="1:10" ht="30" x14ac:dyDescent="0.25">
      <c r="A100" s="12" t="str">
        <f>HYPERLINK("https://projectreporter.nih.gov/project_info_details.cfm?aid=9733837","5U60OH010902-05")</f>
        <v>5U60OH010902-05</v>
      </c>
      <c r="B100" s="13">
        <v>10902</v>
      </c>
      <c r="C100" s="16" t="str">
        <f>HYPERLINK("https://projectreporter.nih.gov/project_info_description.cfm?aid=9733837","Montana Occupational Health and Safety Surveillance Program")</f>
        <v>Montana Occupational Health and Safety Surveillance Program</v>
      </c>
      <c r="D100" s="14" t="s">
        <v>68</v>
      </c>
      <c r="E100" s="14" t="s">
        <v>69</v>
      </c>
      <c r="F100" s="13" t="s">
        <v>310</v>
      </c>
      <c r="G100" s="18" t="s">
        <v>311</v>
      </c>
      <c r="H100" s="21" t="s">
        <v>166</v>
      </c>
      <c r="I100" s="22" t="s">
        <v>57</v>
      </c>
      <c r="J100" s="21" t="s">
        <v>26</v>
      </c>
    </row>
    <row r="101" spans="1:10" ht="30" x14ac:dyDescent="0.25">
      <c r="A101" s="12" t="str">
        <f>HYPERLINK("https://projectreporter.nih.gov/project_info_details.cfm?aid=9733833","5U60OH010903-05")</f>
        <v>5U60OH010903-05</v>
      </c>
      <c r="B101" s="13">
        <v>10903</v>
      </c>
      <c r="C101" s="16" t="str">
        <f>HYPERLINK("https://projectreporter.nih.gov/project_info_description.cfm?aid=9733833","Tennessee Occupational Health and Safety Surveillance Program")</f>
        <v>Tennessee Occupational Health and Safety Surveillance Program</v>
      </c>
      <c r="D101" s="14" t="s">
        <v>68</v>
      </c>
      <c r="E101" s="14" t="s">
        <v>69</v>
      </c>
      <c r="F101" s="13" t="s">
        <v>312</v>
      </c>
      <c r="G101" s="18" t="s">
        <v>313</v>
      </c>
      <c r="H101" s="21" t="s">
        <v>203</v>
      </c>
      <c r="I101" s="22" t="s">
        <v>57</v>
      </c>
      <c r="J101" s="21" t="s">
        <v>26</v>
      </c>
    </row>
    <row r="102" spans="1:10" ht="30" x14ac:dyDescent="0.25">
      <c r="A102" s="12" t="str">
        <f>HYPERLINK("https://projectreporter.nih.gov/project_info_details.cfm?aid=9733846","5U60OH010904-05")</f>
        <v>5U60OH010904-05</v>
      </c>
      <c r="B102" s="13">
        <v>10904</v>
      </c>
      <c r="C102" s="16" t="str">
        <f>HYPERLINK("https://projectreporter.nih.gov/project_info_description.cfm?aid=9733846","Connecticut Occupational Health Fundamental-Plus Surveillance Program")</f>
        <v>Connecticut Occupational Health Fundamental-Plus Surveillance Program</v>
      </c>
      <c r="D102" s="14" t="s">
        <v>68</v>
      </c>
      <c r="E102" s="14" t="s">
        <v>69</v>
      </c>
      <c r="F102" s="13" t="s">
        <v>314</v>
      </c>
      <c r="G102" s="18" t="s">
        <v>315</v>
      </c>
      <c r="H102" s="21" t="s">
        <v>139</v>
      </c>
      <c r="I102" s="22" t="s">
        <v>57</v>
      </c>
      <c r="J102" s="21" t="s">
        <v>26</v>
      </c>
    </row>
    <row r="103" spans="1:10" x14ac:dyDescent="0.25">
      <c r="A103" s="12" t="str">
        <f>HYPERLINK("https://projectreporter.nih.gov/project_info_details.cfm?aid=9733849","5U60OH010905-05")</f>
        <v>5U60OH010905-05</v>
      </c>
      <c r="B103" s="13">
        <v>10905</v>
      </c>
      <c r="C103" s="16" t="str">
        <f>HYPERLINK("https://projectreporter.nih.gov/project_info_description.cfm?aid=9733849","Illinois Occupational Surveillance Program 2")</f>
        <v>Illinois Occupational Surveillance Program 2</v>
      </c>
      <c r="D103" s="14" t="s">
        <v>68</v>
      </c>
      <c r="E103" s="14" t="s">
        <v>69</v>
      </c>
      <c r="F103" s="13" t="s">
        <v>316</v>
      </c>
      <c r="G103" s="18" t="s">
        <v>171</v>
      </c>
      <c r="H103" s="21" t="s">
        <v>172</v>
      </c>
      <c r="I103" s="22" t="s">
        <v>57</v>
      </c>
      <c r="J103" s="21" t="s">
        <v>26</v>
      </c>
    </row>
    <row r="104" spans="1:10" x14ac:dyDescent="0.25">
      <c r="A104" s="12" t="str">
        <f>HYPERLINK("https://projectreporter.nih.gov/project_info_details.cfm?aid=9733848","5U60OH010908-06")</f>
        <v>5U60OH010908-06</v>
      </c>
      <c r="B104" s="13">
        <v>10908</v>
      </c>
      <c r="C104" s="16" t="str">
        <f>HYPERLINK("https://projectreporter.nih.gov/project_info_description.cfm?aid=9733848","Georgia Occupational Health Surveillance System")</f>
        <v>Georgia Occupational Health Surveillance System</v>
      </c>
      <c r="D104" s="14" t="s">
        <v>52</v>
      </c>
      <c r="E104" s="14" t="s">
        <v>69</v>
      </c>
      <c r="F104" s="13" t="s">
        <v>317</v>
      </c>
      <c r="G104" s="18" t="s">
        <v>318</v>
      </c>
      <c r="H104" s="21" t="s">
        <v>241</v>
      </c>
      <c r="I104" s="22" t="s">
        <v>57</v>
      </c>
      <c r="J104" s="21" t="s">
        <v>26</v>
      </c>
    </row>
    <row r="105" spans="1:10" ht="30" x14ac:dyDescent="0.25">
      <c r="A105" s="12" t="str">
        <f>HYPERLINK("https://projectreporter.nih.gov/project_info_details.cfm?aid=9733832","5U60OH010909-05")</f>
        <v>5U60OH010909-05</v>
      </c>
      <c r="B105" s="13">
        <v>10909</v>
      </c>
      <c r="C105" s="16" t="str">
        <f>HYPERLINK("https://projectreporter.nih.gov/project_info_description.cfm?aid=9733832","North Carolina Occupational Health and Safety Surveillance Program")</f>
        <v>North Carolina Occupational Health and Safety Surveillance Program</v>
      </c>
      <c r="D105" s="14" t="s">
        <v>68</v>
      </c>
      <c r="E105" s="14" t="s">
        <v>69</v>
      </c>
      <c r="F105" s="13" t="s">
        <v>319</v>
      </c>
      <c r="G105" s="18" t="s">
        <v>320</v>
      </c>
      <c r="H105" s="21" t="s">
        <v>175</v>
      </c>
      <c r="I105" s="22" t="s">
        <v>57</v>
      </c>
      <c r="J105" s="21" t="s">
        <v>26</v>
      </c>
    </row>
    <row r="106" spans="1:10" ht="30" x14ac:dyDescent="0.25">
      <c r="A106" s="12" t="str">
        <f>HYPERLINK("https://projectreporter.nih.gov/project_info_details.cfm?aid=9733826","5U60OH010910-06")</f>
        <v>5U60OH010910-06</v>
      </c>
      <c r="B106" s="13">
        <v>10910</v>
      </c>
      <c r="C106" s="16" t="str">
        <f>HYPERLINK("https://projectreporter.nih.gov/project_info_description.cfm?aid=9733826","Expansion of the New Hampshire Occupational Health Surveillance Program")</f>
        <v>Expansion of the New Hampshire Occupational Health Surveillance Program</v>
      </c>
      <c r="D106" s="14" t="s">
        <v>68</v>
      </c>
      <c r="E106" s="14" t="s">
        <v>69</v>
      </c>
      <c r="F106" s="13" t="s">
        <v>321</v>
      </c>
      <c r="G106" s="18" t="s">
        <v>322</v>
      </c>
      <c r="H106" s="21" t="s">
        <v>323</v>
      </c>
      <c r="I106" s="22" t="s">
        <v>57</v>
      </c>
      <c r="J106" s="21" t="s">
        <v>26</v>
      </c>
    </row>
    <row r="107" spans="1:10" ht="30" x14ac:dyDescent="0.25">
      <c r="A107" s="12" t="str">
        <f>HYPERLINK("https://projectreporter.nih.gov/project_info_details.cfm?aid=9733831","5U60OH010915-05")</f>
        <v>5U60OH010915-05</v>
      </c>
      <c r="B107" s="13">
        <v>10915</v>
      </c>
      <c r="C107" s="16" t="str">
        <f>HYPERLINK("https://projectreporter.nih.gov/project_info_description.cfm?aid=9733831","Occupational  Health &amp; Injury Surveillance in Louisiana")</f>
        <v>Occupational  Health &amp; Injury Surveillance in Louisiana</v>
      </c>
      <c r="D107" s="14" t="s">
        <v>68</v>
      </c>
      <c r="E107" s="14" t="s">
        <v>69</v>
      </c>
      <c r="F107" s="13" t="s">
        <v>324</v>
      </c>
      <c r="G107" s="18" t="s">
        <v>325</v>
      </c>
      <c r="H107" s="21" t="s">
        <v>163</v>
      </c>
      <c r="I107" s="22" t="s">
        <v>57</v>
      </c>
      <c r="J107" s="21" t="s">
        <v>26</v>
      </c>
    </row>
    <row r="108" spans="1:10" ht="30" x14ac:dyDescent="0.25">
      <c r="A108" s="15" t="s">
        <v>327</v>
      </c>
      <c r="B108" s="13">
        <v>10916</v>
      </c>
      <c r="C108" s="17" t="s">
        <v>326</v>
      </c>
      <c r="D108" s="14" t="s">
        <v>225</v>
      </c>
      <c r="E108" s="14" t="s">
        <v>213</v>
      </c>
      <c r="F108" s="13" t="s">
        <v>328</v>
      </c>
      <c r="G108" s="18" t="s">
        <v>329</v>
      </c>
      <c r="H108" s="21" t="s">
        <v>56</v>
      </c>
      <c r="I108" s="21" t="s">
        <v>262</v>
      </c>
      <c r="J108" s="21" t="s">
        <v>19</v>
      </c>
    </row>
    <row r="109" spans="1:10" ht="30" x14ac:dyDescent="0.25">
      <c r="A109" s="12" t="str">
        <f>HYPERLINK("https://projectreporter.nih.gov/project_info_details.cfm?aid=9733830","5U60OH010917-05")</f>
        <v>5U60OH010917-05</v>
      </c>
      <c r="B109" s="13">
        <v>10917</v>
      </c>
      <c r="C109" s="16" t="str">
        <f>HYPERLINK("https://projectreporter.nih.gov/project_info_description.cfm?aid=9733830","Occupational Health and Safety Surveillance in Colorado")</f>
        <v>Occupational Health and Safety Surveillance in Colorado</v>
      </c>
      <c r="D109" s="14" t="s">
        <v>68</v>
      </c>
      <c r="E109" s="14" t="s">
        <v>69</v>
      </c>
      <c r="F109" s="13" t="s">
        <v>330</v>
      </c>
      <c r="G109" s="18" t="s">
        <v>331</v>
      </c>
      <c r="H109" s="21" t="s">
        <v>46</v>
      </c>
      <c r="I109" s="22" t="s">
        <v>57</v>
      </c>
      <c r="J109" s="21" t="s">
        <v>26</v>
      </c>
    </row>
    <row r="110" spans="1:10" ht="30" x14ac:dyDescent="0.25">
      <c r="A110" s="12" t="str">
        <f>HYPERLINK("https://projectreporter.nih.gov/project_info_details.cfm?aid=9733850","5U60OH010918-05")</f>
        <v>5U60OH010918-05</v>
      </c>
      <c r="B110" s="13">
        <v>10918</v>
      </c>
      <c r="C110" s="16" t="str">
        <f>HYPERLINK("https://projectreporter.nih.gov/project_info_description.cfm?aid=9733850","State Occupational Health and Safety Surveillance Program")</f>
        <v>State Occupational Health and Safety Surveillance Program</v>
      </c>
      <c r="D110" s="14" t="s">
        <v>68</v>
      </c>
      <c r="E110" s="14" t="s">
        <v>69</v>
      </c>
      <c r="F110" s="13" t="s">
        <v>265</v>
      </c>
      <c r="G110" s="18" t="s">
        <v>332</v>
      </c>
      <c r="H110" s="21" t="s">
        <v>333</v>
      </c>
      <c r="I110" s="22" t="s">
        <v>57</v>
      </c>
      <c r="J110" s="21" t="s">
        <v>26</v>
      </c>
    </row>
    <row r="111" spans="1:10" ht="30" x14ac:dyDescent="0.25">
      <c r="A111" s="12" t="str">
        <f>HYPERLINK("https://projectreporter.nih.gov/project_info_details.cfm?aid=9747768","5R01OH010941-04")</f>
        <v>5R01OH010941-04</v>
      </c>
      <c r="B111" s="13">
        <v>10941</v>
      </c>
      <c r="C111" s="16" t="str">
        <f>HYPERLINK("https://projectreporter.nih.gov/project_info_description.cfm?aid=9747768","Deciphering Occupational Asthma Pathogenesis Caused by Isocyanate")</f>
        <v>Deciphering Occupational Asthma Pathogenesis Caused by Isocyanate</v>
      </c>
      <c r="D111" s="14" t="s">
        <v>219</v>
      </c>
      <c r="E111" s="14" t="s">
        <v>220</v>
      </c>
      <c r="F111" s="13" t="s">
        <v>334</v>
      </c>
      <c r="G111" s="18" t="s">
        <v>138</v>
      </c>
      <c r="H111" s="21" t="s">
        <v>139</v>
      </c>
      <c r="I111" s="21" t="s">
        <v>193</v>
      </c>
      <c r="J111" s="21" t="s">
        <v>335</v>
      </c>
    </row>
    <row r="112" spans="1:10" ht="30" x14ac:dyDescent="0.25">
      <c r="A112" s="12" t="str">
        <f>HYPERLINK("https://projectreporter.nih.gov/project_info_details.cfm?aid=9774910","5R03OH010943-02")</f>
        <v>5R03OH010943-02</v>
      </c>
      <c r="B112" s="13">
        <v>10943</v>
      </c>
      <c r="C112" s="16" t="str">
        <f>HYPERLINK("https://projectreporter.nih.gov/project_info_description.cfm?aid=9774910","Stemming the Tide of Prescription Opioid-Related Morbidity among Injured Workers")</f>
        <v>Stemming the Tide of Prescription Opioid-Related Morbidity among Injured Workers</v>
      </c>
      <c r="D112" s="14" t="s">
        <v>5</v>
      </c>
      <c r="E112" s="14" t="s">
        <v>213</v>
      </c>
      <c r="F112" s="13" t="s">
        <v>336</v>
      </c>
      <c r="G112" s="18" t="s">
        <v>28</v>
      </c>
      <c r="H112" s="21" t="s">
        <v>29</v>
      </c>
      <c r="I112" s="21" t="s">
        <v>57</v>
      </c>
      <c r="J112" s="21" t="s">
        <v>337</v>
      </c>
    </row>
    <row r="113" spans="1:10" ht="30" x14ac:dyDescent="0.25">
      <c r="A113" s="15" t="s">
        <v>339</v>
      </c>
      <c r="B113" s="13">
        <v>10969</v>
      </c>
      <c r="C113" s="17" t="s">
        <v>338</v>
      </c>
      <c r="D113" s="14" t="s">
        <v>20</v>
      </c>
      <c r="E113" s="14" t="s">
        <v>213</v>
      </c>
      <c r="F113" s="13" t="s">
        <v>38</v>
      </c>
      <c r="G113" s="18" t="s">
        <v>39</v>
      </c>
      <c r="H113" s="21" t="s">
        <v>40</v>
      </c>
      <c r="I113" s="21" t="s">
        <v>11</v>
      </c>
      <c r="J113" s="21" t="s">
        <v>37</v>
      </c>
    </row>
    <row r="114" spans="1:10" ht="30" x14ac:dyDescent="0.25">
      <c r="A114" s="12" t="str">
        <f>HYPERLINK("https://projectreporter.nih.gov/project_info_details.cfm?aid=9750555","5R13OH011003-05")</f>
        <v>5R13OH011003-05</v>
      </c>
      <c r="B114" s="13">
        <v>11003</v>
      </c>
      <c r="C114" s="16" t="str">
        <f>HYPERLINK("https://projectreporter.nih.gov/project_info_description.cfm?aid=9750555","Southern States Occupational Network Meeting")</f>
        <v>Southern States Occupational Network Meeting</v>
      </c>
      <c r="D114" s="14" t="s">
        <v>225</v>
      </c>
      <c r="E114" s="14" t="s">
        <v>213</v>
      </c>
      <c r="F114" s="13" t="s">
        <v>124</v>
      </c>
      <c r="G114" s="18" t="s">
        <v>240</v>
      </c>
      <c r="H114" s="21" t="s">
        <v>241</v>
      </c>
      <c r="I114" s="21" t="s">
        <v>57</v>
      </c>
      <c r="J114" s="21" t="s">
        <v>57</v>
      </c>
    </row>
    <row r="115" spans="1:10" ht="30" x14ac:dyDescent="0.25">
      <c r="A115" s="12" t="str">
        <f>HYPERLINK("https://projectreporter.nih.gov/project_info_details.cfm?aid=9761919","5R01OH011023-04")</f>
        <v>5R01OH011023-04</v>
      </c>
      <c r="B115" s="13">
        <v>11023</v>
      </c>
      <c r="C115" s="16" t="str">
        <f>HYPERLINK("https://projectreporter.nih.gov/project_info_description.cfm?aid=9761919","Multiplex Sensor Platform for Biological Monitoring")</f>
        <v>Multiplex Sensor Platform for Biological Monitoring</v>
      </c>
      <c r="D115" s="14" t="s">
        <v>20</v>
      </c>
      <c r="E115" s="14" t="s">
        <v>213</v>
      </c>
      <c r="F115" s="13" t="s">
        <v>330</v>
      </c>
      <c r="G115" s="18" t="s">
        <v>340</v>
      </c>
      <c r="H115" s="21" t="s">
        <v>29</v>
      </c>
      <c r="I115" s="21" t="s">
        <v>11</v>
      </c>
      <c r="J115" s="21" t="s">
        <v>18</v>
      </c>
    </row>
    <row r="116" spans="1:10" ht="30" x14ac:dyDescent="0.25">
      <c r="A116" s="15" t="s">
        <v>342</v>
      </c>
      <c r="B116" s="13">
        <v>11024</v>
      </c>
      <c r="C116" s="17" t="s">
        <v>341</v>
      </c>
      <c r="D116" s="14" t="s">
        <v>20</v>
      </c>
      <c r="E116" s="14" t="s">
        <v>213</v>
      </c>
      <c r="F116" s="13" t="s">
        <v>343</v>
      </c>
      <c r="G116" s="18" t="s">
        <v>344</v>
      </c>
      <c r="H116" s="21" t="s">
        <v>56</v>
      </c>
      <c r="I116" s="21" t="s">
        <v>57</v>
      </c>
      <c r="J116" s="21" t="s">
        <v>19</v>
      </c>
    </row>
    <row r="117" spans="1:10" ht="30" x14ac:dyDescent="0.25">
      <c r="A117" s="12" t="str">
        <f>HYPERLINK("https://projectreporter.nih.gov/project_info_details.cfm?aid=9747736","5R01OH011029-04")</f>
        <v>5R01OH011029-04</v>
      </c>
      <c r="B117" s="13">
        <v>11029</v>
      </c>
      <c r="C117" s="16" t="str">
        <f>HYPERLINK("https://projectreporter.nih.gov/project_info_description.cfm?aid=9747736","Giving Safety A Competitive Advantage: Increasing PFD Use Among Lobster Fishermen")</f>
        <v>Giving Safety A Competitive Advantage: Increasing PFD Use Among Lobster Fishermen</v>
      </c>
      <c r="D117" s="14" t="s">
        <v>219</v>
      </c>
      <c r="E117" s="14" t="s">
        <v>220</v>
      </c>
      <c r="F117" s="13" t="s">
        <v>22</v>
      </c>
      <c r="G117" s="18" t="s">
        <v>23</v>
      </c>
      <c r="H117" s="21" t="s">
        <v>24</v>
      </c>
      <c r="I117" s="21" t="s">
        <v>11</v>
      </c>
      <c r="J117" s="21" t="s">
        <v>26</v>
      </c>
    </row>
    <row r="118" spans="1:10" ht="30" x14ac:dyDescent="0.25">
      <c r="A118" s="12" t="str">
        <f>HYPERLINK("https://projectreporter.nih.gov/project_info_details.cfm?aid=9773865","5R03OH011069-02")</f>
        <v>5R03OH011069-02</v>
      </c>
      <c r="B118" s="13">
        <v>11069</v>
      </c>
      <c r="C118" s="16" t="str">
        <f>HYPERLINK("https://projectreporter.nih.gov/project_info_description.cfm?aid=9773865","A Predictive Statistical Model for Shoe-Floor-Fluid Coefficient of Friction")</f>
        <v>A Predictive Statistical Model for Shoe-Floor-Fluid Coefficient of Friction</v>
      </c>
      <c r="D118" s="14" t="s">
        <v>5</v>
      </c>
      <c r="E118" s="14" t="s">
        <v>213</v>
      </c>
      <c r="F118" s="13" t="s">
        <v>345</v>
      </c>
      <c r="G118" s="18" t="s">
        <v>192</v>
      </c>
      <c r="H118" s="21" t="s">
        <v>156</v>
      </c>
      <c r="I118" s="21" t="s">
        <v>110</v>
      </c>
      <c r="J118" s="21" t="s">
        <v>26</v>
      </c>
    </row>
    <row r="119" spans="1:10" ht="30" x14ac:dyDescent="0.25">
      <c r="A119" s="15" t="s">
        <v>347</v>
      </c>
      <c r="B119" s="13">
        <v>11076</v>
      </c>
      <c r="C119" s="17" t="s">
        <v>346</v>
      </c>
      <c r="D119" s="14" t="s">
        <v>20</v>
      </c>
      <c r="E119" s="14" t="s">
        <v>213</v>
      </c>
      <c r="F119" s="13" t="s">
        <v>348</v>
      </c>
      <c r="G119" s="18" t="s">
        <v>349</v>
      </c>
      <c r="H119" s="21" t="s">
        <v>350</v>
      </c>
      <c r="I119" s="21" t="s">
        <v>57</v>
      </c>
      <c r="J119" s="21" t="s">
        <v>19</v>
      </c>
    </row>
    <row r="120" spans="1:10" ht="30" x14ac:dyDescent="0.25">
      <c r="A120" s="12" t="str">
        <f>HYPERLINK("https://projectreporter.nih.gov/project_info_details.cfm?aid=9775418","5R01OH011082-02")</f>
        <v>5R01OH011082-02</v>
      </c>
      <c r="B120" s="13">
        <v>11082</v>
      </c>
      <c r="C120" s="16" t="str">
        <f>HYPERLINK("https://projectreporter.nih.gov/project_info_description.cfm?aid=9775418","Novel gas chromatography for rapid, in situ workplace hazardous VOC/VIC analysis")</f>
        <v>Novel gas chromatography for rapid, in situ workplace hazardous VOC/VIC analysis</v>
      </c>
      <c r="D120" s="14" t="s">
        <v>5</v>
      </c>
      <c r="E120" s="14" t="s">
        <v>6</v>
      </c>
      <c r="F120" s="13" t="s">
        <v>351</v>
      </c>
      <c r="G120" s="18" t="s">
        <v>352</v>
      </c>
      <c r="H120" s="21" t="s">
        <v>105</v>
      </c>
      <c r="I120" s="21" t="s">
        <v>57</v>
      </c>
      <c r="J120" s="21" t="s">
        <v>18</v>
      </c>
    </row>
    <row r="121" spans="1:10" ht="30" x14ac:dyDescent="0.25">
      <c r="A121" s="12" t="str">
        <f>HYPERLINK("https://projectreporter.nih.gov/project_info_details.cfm?aid=9806884","5R01OH011092-02")</f>
        <v>5R01OH011092-02</v>
      </c>
      <c r="B121" s="13">
        <v>11092</v>
      </c>
      <c r="C121" s="16" t="str">
        <f>HYPERLINK("https://projectreporter.nih.gov/project_info_description.cfm?aid=9806884","Occupational Safety and Health Research (R01)")</f>
        <v>Occupational Safety and Health Research (R01)</v>
      </c>
      <c r="D121" s="14" t="s">
        <v>353</v>
      </c>
      <c r="E121" s="14" t="s">
        <v>43</v>
      </c>
      <c r="F121" s="13" t="s">
        <v>354</v>
      </c>
      <c r="G121" s="18" t="s">
        <v>80</v>
      </c>
      <c r="H121" s="21" t="s">
        <v>40</v>
      </c>
      <c r="I121" s="21" t="s">
        <v>10</v>
      </c>
      <c r="J121" s="21" t="s">
        <v>18</v>
      </c>
    </row>
    <row r="122" spans="1:10" ht="30" x14ac:dyDescent="0.25">
      <c r="A122" s="12" t="str">
        <f>HYPERLINK("https://projectreporter.nih.gov/project_info_details.cfm?aid=9732371","5U13OH011134-04")</f>
        <v>5U13OH011134-04</v>
      </c>
      <c r="B122" s="13">
        <v>11134</v>
      </c>
      <c r="C122" s="16" t="str">
        <f>HYPERLINK("https://projectreporter.nih.gov/project_info_description.cfm?aid=9732371","Western States Occupational Network Meeting (WestOn)")</f>
        <v>Western States Occupational Network Meeting (WestOn)</v>
      </c>
      <c r="D122" s="14" t="s">
        <v>219</v>
      </c>
      <c r="E122" s="14" t="s">
        <v>355</v>
      </c>
      <c r="F122" s="13" t="s">
        <v>118</v>
      </c>
      <c r="G122" s="18" t="s">
        <v>240</v>
      </c>
      <c r="H122" s="21" t="s">
        <v>241</v>
      </c>
      <c r="I122" s="21" t="s">
        <v>57</v>
      </c>
      <c r="J122" s="21" t="s">
        <v>57</v>
      </c>
    </row>
    <row r="123" spans="1:10" ht="45" x14ac:dyDescent="0.25">
      <c r="A123" s="12" t="str">
        <f>HYPERLINK("https://projectreporter.nih.gov/project_info_details.cfm?aid=9817568","5R44OH011145-03")</f>
        <v>5R44OH011145-03</v>
      </c>
      <c r="B123" s="13">
        <v>11145</v>
      </c>
      <c r="C123" s="16" t="str">
        <f>HYPERLINK("https://projectreporter.nih.gov/project_info_description.cfm?aid=9817568","Development Of A Novel Wireless In-Ear Noise Exposure Monitor For The Prevention Of Occupational Hearing Loss")</f>
        <v>Development Of A Novel Wireless In-Ear Noise Exposure Monitor For The Prevention Of Occupational Hearing Loss</v>
      </c>
      <c r="D123" s="14" t="s">
        <v>5</v>
      </c>
      <c r="E123" s="14" t="s">
        <v>213</v>
      </c>
      <c r="F123" s="13" t="s">
        <v>357</v>
      </c>
      <c r="G123" s="18" t="s">
        <v>358</v>
      </c>
      <c r="H123" s="21" t="s">
        <v>156</v>
      </c>
      <c r="I123" s="21" t="s">
        <v>10</v>
      </c>
      <c r="J123" s="21" t="s">
        <v>356</v>
      </c>
    </row>
    <row r="124" spans="1:10" ht="30" x14ac:dyDescent="0.25">
      <c r="A124" s="12" t="str">
        <f>HYPERLINK("https://projectreporter.nih.gov/project_info_details.cfm?aid=9733828","5U60OH011154-04")</f>
        <v>5U60OH011154-04</v>
      </c>
      <c r="B124" s="13">
        <v>11154</v>
      </c>
      <c r="C124" s="16" t="str">
        <f>HYPERLINK("https://projectreporter.nih.gov/project_info_description.cfm?aid=9733828","Maryland Occupational Health and Safety Surveillance Project")</f>
        <v>Maryland Occupational Health and Safety Surveillance Project</v>
      </c>
      <c r="D124" s="14" t="s">
        <v>52</v>
      </c>
      <c r="E124" s="14" t="s">
        <v>69</v>
      </c>
      <c r="F124" s="13" t="s">
        <v>359</v>
      </c>
      <c r="G124" s="18" t="s">
        <v>360</v>
      </c>
      <c r="H124" s="21" t="s">
        <v>78</v>
      </c>
      <c r="I124" s="22" t="s">
        <v>57</v>
      </c>
      <c r="J124" s="21" t="s">
        <v>26</v>
      </c>
    </row>
    <row r="125" spans="1:10" ht="30" x14ac:dyDescent="0.25">
      <c r="A125" s="12" t="str">
        <f>HYPERLINK("https://projectreporter.nih.gov/project_info_details.cfm?aid=9773861","5K01OH011183-02")</f>
        <v>5K01OH011183-02</v>
      </c>
      <c r="B125" s="13">
        <v>11183</v>
      </c>
      <c r="C125" s="16" t="str">
        <f>HYPERLINK("https://projectreporter.nih.gov/project_info_description.cfm?aid=9773861","Advancing Workplace Safety Surveillance with Ambulatory Inertial Sensors")</f>
        <v>Advancing Workplace Safety Surveillance with Ambulatory Inertial Sensors</v>
      </c>
      <c r="D125" s="14" t="s">
        <v>5</v>
      </c>
      <c r="E125" s="14" t="s">
        <v>21</v>
      </c>
      <c r="F125" s="13" t="s">
        <v>361</v>
      </c>
      <c r="G125" s="18" t="s">
        <v>362</v>
      </c>
      <c r="H125" s="21" t="s">
        <v>95</v>
      </c>
      <c r="I125" s="21" t="s">
        <v>10</v>
      </c>
      <c r="J125" s="21" t="s">
        <v>19</v>
      </c>
    </row>
    <row r="126" spans="1:10" ht="45" x14ac:dyDescent="0.25">
      <c r="A126" s="15" t="s">
        <v>364</v>
      </c>
      <c r="B126" s="13">
        <v>11186</v>
      </c>
      <c r="C126" s="17" t="s">
        <v>363</v>
      </c>
      <c r="D126" s="14" t="s">
        <v>20</v>
      </c>
      <c r="E126" s="14" t="s">
        <v>213</v>
      </c>
      <c r="F126" s="13" t="s">
        <v>365</v>
      </c>
      <c r="G126" s="18" t="s">
        <v>366</v>
      </c>
      <c r="H126" s="21" t="s">
        <v>24</v>
      </c>
      <c r="I126" s="21" t="s">
        <v>51</v>
      </c>
      <c r="J126" s="21" t="s">
        <v>367</v>
      </c>
    </row>
    <row r="127" spans="1:10" ht="45" x14ac:dyDescent="0.25">
      <c r="A127" s="15" t="s">
        <v>369</v>
      </c>
      <c r="B127" s="13">
        <v>11191</v>
      </c>
      <c r="C127" s="17" t="s">
        <v>368</v>
      </c>
      <c r="D127" s="14" t="s">
        <v>20</v>
      </c>
      <c r="E127" s="14" t="s">
        <v>213</v>
      </c>
      <c r="F127" s="13" t="s">
        <v>370</v>
      </c>
      <c r="G127" s="18" t="s">
        <v>371</v>
      </c>
      <c r="H127" s="21" t="s">
        <v>156</v>
      </c>
      <c r="I127" s="21" t="s">
        <v>114</v>
      </c>
      <c r="J127" s="21" t="s">
        <v>335</v>
      </c>
    </row>
    <row r="128" spans="1:10" ht="30" x14ac:dyDescent="0.25">
      <c r="A128" s="12" t="str">
        <f>HYPERLINK("https://projectreporter.nih.gov/project_info_details.cfm?aid=9774909","5R21OH011208-02")</f>
        <v>5R21OH011208-02</v>
      </c>
      <c r="B128" s="13">
        <v>11208</v>
      </c>
      <c r="C128" s="16" t="str">
        <f>HYPERLINK("https://projectreporter.nih.gov/project_info_description.cfm?aid=9774909","The Low Back Cumulative Trauma Index:A Fatigue-Failure Based Risk Assessment Tool")</f>
        <v>The Low Back Cumulative Trauma Index:A Fatigue-Failure Based Risk Assessment Tool</v>
      </c>
      <c r="D128" s="14" t="s">
        <v>5</v>
      </c>
      <c r="E128" s="14" t="s">
        <v>213</v>
      </c>
      <c r="F128" s="13" t="s">
        <v>372</v>
      </c>
      <c r="G128" s="18" t="s">
        <v>362</v>
      </c>
      <c r="H128" s="21" t="s">
        <v>373</v>
      </c>
      <c r="I128" s="21" t="s">
        <v>57</v>
      </c>
      <c r="J128" s="21" t="s">
        <v>19</v>
      </c>
    </row>
    <row r="129" spans="1:10" x14ac:dyDescent="0.25">
      <c r="A129" s="12" t="str">
        <f>HYPERLINK("https://projectreporter.nih.gov/project_info_details.cfm?aid=9750561","5U19OH011227-04")</f>
        <v>5U19OH011227-04</v>
      </c>
      <c r="B129" s="13">
        <v>11227</v>
      </c>
      <c r="C129" s="16" t="str">
        <f>HYPERLINK("https://projectreporter.nih.gov/project_info_description.cfm?aid=9750561","Center for Health, Work &amp; Environment")</f>
        <v>Center for Health, Work &amp; Environment</v>
      </c>
      <c r="D129" s="14" t="s">
        <v>20</v>
      </c>
      <c r="E129" s="14" t="s">
        <v>21</v>
      </c>
      <c r="F129" s="13" t="s">
        <v>196</v>
      </c>
      <c r="G129" s="18" t="s">
        <v>374</v>
      </c>
      <c r="H129" s="21" t="s">
        <v>46</v>
      </c>
      <c r="I129" s="21" t="s">
        <v>262</v>
      </c>
      <c r="J129" s="21" t="s">
        <v>183</v>
      </c>
    </row>
    <row r="130" spans="1:10" ht="30" x14ac:dyDescent="0.25">
      <c r="A130" s="12" t="str">
        <f>HYPERLINK("https://projectreporter.nih.gov/project_info_details.cfm?aid=9750558","5U54OH011230-04")</f>
        <v>5U54OH011230-04</v>
      </c>
      <c r="B130" s="13">
        <v>11230</v>
      </c>
      <c r="C130" s="16" t="str">
        <f>HYPERLINK("https://projectreporter.nih.gov/project_info_description.cfm?aid=9750558","Southeastern Coastal Center for Agriculture Health and Safety (SCC-AHS): Pilot / Feasibility Program")</f>
        <v>Southeastern Coastal Center for Agriculture Health and Safety (SCC-AHS): Pilot / Feasibility Program</v>
      </c>
      <c r="D130" s="14" t="s">
        <v>12</v>
      </c>
      <c r="E130" s="14" t="s">
        <v>13</v>
      </c>
      <c r="F130" s="13" t="s">
        <v>375</v>
      </c>
      <c r="G130" s="18" t="s">
        <v>376</v>
      </c>
      <c r="H130" s="21" t="s">
        <v>102</v>
      </c>
      <c r="I130" s="21" t="s">
        <v>11</v>
      </c>
      <c r="J130" s="21" t="s">
        <v>30</v>
      </c>
    </row>
    <row r="131" spans="1:10" x14ac:dyDescent="0.25">
      <c r="A131" s="12" t="str">
        <f>HYPERLINK("https://projectreporter.nih.gov/project_info_details.cfm?aid=9751132","5U19OH011232-04")</f>
        <v>5U19OH011232-04</v>
      </c>
      <c r="B131" s="13">
        <v>11232</v>
      </c>
      <c r="C131" s="16" t="str">
        <f>HYPERLINK("https://projectreporter.nih.gov/project_info_description.cfm?aid=9751132","UIC Center for Healthy Work")</f>
        <v>UIC Center for Healthy Work</v>
      </c>
      <c r="D131" s="14" t="s">
        <v>20</v>
      </c>
      <c r="E131" s="14" t="s">
        <v>21</v>
      </c>
      <c r="F131" s="13" t="s">
        <v>377</v>
      </c>
      <c r="G131" s="18" t="s">
        <v>378</v>
      </c>
      <c r="H131" s="21" t="s">
        <v>172</v>
      </c>
      <c r="I131" s="21" t="s">
        <v>57</v>
      </c>
      <c r="J131" s="21" t="s">
        <v>337</v>
      </c>
    </row>
    <row r="132" spans="1:10" ht="30" x14ac:dyDescent="0.25">
      <c r="A132" s="12" t="str">
        <f>HYPERLINK("https://projectreporter.nih.gov/project_info_details.cfm?aid=9810588","5R01OH011256-02")</f>
        <v>5R01OH011256-02</v>
      </c>
      <c r="B132" s="13">
        <v>11256</v>
      </c>
      <c r="C132" s="16" t="str">
        <f>HYPERLINK("https://projectreporter.nih.gov/project_info_description.cfm?aid=9810588","Trends and disparities in fatal occupational injury in North Carolina")</f>
        <v>Trends and disparities in fatal occupational injury in North Carolina</v>
      </c>
      <c r="D132" s="14" t="s">
        <v>5</v>
      </c>
      <c r="E132" s="14" t="s">
        <v>6</v>
      </c>
      <c r="F132" s="13" t="s">
        <v>379</v>
      </c>
      <c r="G132" s="18" t="s">
        <v>174</v>
      </c>
      <c r="H132" s="21" t="s">
        <v>175</v>
      </c>
      <c r="I132" s="21" t="s">
        <v>57</v>
      </c>
      <c r="J132" s="21" t="s">
        <v>26</v>
      </c>
    </row>
    <row r="133" spans="1:10" x14ac:dyDescent="0.25">
      <c r="A133" s="12" t="str">
        <f>HYPERLINK("https://projectreporter.nih.gov/project_info_details.cfm?aid=9527581","1K01OH011273-01A1")</f>
        <v>1K01OH011273-01A1</v>
      </c>
      <c r="B133" s="13">
        <v>11273</v>
      </c>
      <c r="C133" s="16" t="str">
        <f>HYPERLINK("https://projectreporter.nih.gov/project_info_description.cfm?aid=9527581","Addressing Cervical Cancer in Female Firefighters")</f>
        <v>Addressing Cervical Cancer in Female Firefighters</v>
      </c>
      <c r="D133" s="14" t="s">
        <v>380</v>
      </c>
      <c r="E133" s="14" t="s">
        <v>381</v>
      </c>
      <c r="F133" s="13" t="s">
        <v>382</v>
      </c>
      <c r="G133" s="18" t="s">
        <v>383</v>
      </c>
      <c r="H133" s="21" t="s">
        <v>102</v>
      </c>
      <c r="I133" s="21" t="s">
        <v>113</v>
      </c>
      <c r="J133" s="21" t="s">
        <v>18</v>
      </c>
    </row>
    <row r="134" spans="1:10" ht="30" x14ac:dyDescent="0.25">
      <c r="A134" s="12" t="str">
        <f>HYPERLINK("https://projectreporter.nih.gov/project_info_details.cfm?aid=9775417","5R21OH011287-02")</f>
        <v>5R21OH011287-02</v>
      </c>
      <c r="B134" s="13">
        <v>11287</v>
      </c>
      <c r="C134" s="16" t="str">
        <f>HYPERLINK("https://projectreporter.nih.gov/project_info_description.cfm?aid=9775417","A Direct-Reading Inhalable Particle Sizer with Elemental Composition Analyzer")</f>
        <v>A Direct-Reading Inhalable Particle Sizer with Elemental Composition Analyzer</v>
      </c>
      <c r="D134" s="14" t="s">
        <v>5</v>
      </c>
      <c r="E134" s="14" t="s">
        <v>213</v>
      </c>
      <c r="F134" s="13" t="s">
        <v>384</v>
      </c>
      <c r="G134" s="18" t="s">
        <v>45</v>
      </c>
      <c r="H134" s="21" t="s">
        <v>46</v>
      </c>
      <c r="I134" s="21" t="s">
        <v>57</v>
      </c>
      <c r="J134" s="21" t="s">
        <v>2</v>
      </c>
    </row>
    <row r="135" spans="1:10" ht="30" x14ac:dyDescent="0.25">
      <c r="A135" s="12" t="str">
        <f>HYPERLINK("https://projectreporter.nih.gov/project_info_details.cfm?aid=9448505","1R01OH011338-01A1")</f>
        <v>1R01OH011338-01A1</v>
      </c>
      <c r="B135" s="13">
        <v>11338</v>
      </c>
      <c r="C135" s="16" t="str">
        <f>HYPERLINK("https://projectreporter.nih.gov/project_info_description.cfm?aid=9448505","Engaging Families and Employers in Latino Construction Worker Injury Prevention")</f>
        <v>Engaging Families and Employers in Latino Construction Worker Injury Prevention</v>
      </c>
      <c r="D135" s="14" t="s">
        <v>47</v>
      </c>
      <c r="E135" s="14" t="s">
        <v>48</v>
      </c>
      <c r="F135" s="13" t="s">
        <v>385</v>
      </c>
      <c r="G135" s="18" t="s">
        <v>386</v>
      </c>
      <c r="H135" s="21" t="s">
        <v>147</v>
      </c>
      <c r="I135" s="21" t="s">
        <v>109</v>
      </c>
      <c r="J135" s="21" t="s">
        <v>26</v>
      </c>
    </row>
    <row r="136" spans="1:10" ht="30" x14ac:dyDescent="0.25">
      <c r="A136" s="12" t="str">
        <f>HYPERLINK("https://projectreporter.nih.gov/project_info_details.cfm?aid=9448740","1R01OH011350-01A1")</f>
        <v>1R01OH011350-01A1</v>
      </c>
      <c r="B136" s="13">
        <v>11350</v>
      </c>
      <c r="C136" s="16" t="str">
        <f>HYPERLINK("https://projectreporter.nih.gov/project_info_description.cfm?aid=9448740","Intelligent Wearable Analyzer for Vapor Exposure (iWAVE) in Transportation Sector")</f>
        <v>Intelligent Wearable Analyzer for Vapor Exposure (iWAVE) in Transportation Sector</v>
      </c>
      <c r="D136" s="14" t="s">
        <v>387</v>
      </c>
      <c r="E136" s="14" t="s">
        <v>388</v>
      </c>
      <c r="F136" s="13" t="s">
        <v>389</v>
      </c>
      <c r="G136" s="18" t="s">
        <v>143</v>
      </c>
      <c r="H136" s="21" t="s">
        <v>144</v>
      </c>
      <c r="I136" s="21" t="s">
        <v>111</v>
      </c>
      <c r="J136" s="21" t="s">
        <v>18</v>
      </c>
    </row>
    <row r="137" spans="1:10" ht="30" x14ac:dyDescent="0.25">
      <c r="A137" s="12" t="str">
        <f>HYPERLINK("https://projectreporter.nih.gov/project_info_details.cfm?aid=9774903","5R21OH011355-02")</f>
        <v>5R21OH011355-02</v>
      </c>
      <c r="B137" s="13">
        <v>11355</v>
      </c>
      <c r="C137" s="16" t="str">
        <f>HYPERLINK("https://projectreporter.nih.gov/project_info_description.cfm?aid=9774903","Keys to Re-Injury Prevention and Sustained Return-to-Work for Disabled Workers")</f>
        <v>Keys to Re-Injury Prevention and Sustained Return-to-Work for Disabled Workers</v>
      </c>
      <c r="D137" s="14" t="s">
        <v>5</v>
      </c>
      <c r="E137" s="14" t="s">
        <v>213</v>
      </c>
      <c r="F137" s="13" t="s">
        <v>336</v>
      </c>
      <c r="G137" s="18" t="s">
        <v>28</v>
      </c>
      <c r="H137" s="21" t="s">
        <v>29</v>
      </c>
      <c r="I137" s="21" t="s">
        <v>57</v>
      </c>
      <c r="J137" s="21" t="s">
        <v>337</v>
      </c>
    </row>
    <row r="138" spans="1:10" ht="30" x14ac:dyDescent="0.25">
      <c r="A138" s="12" t="str">
        <f>HYPERLINK("https://projectreporter.nih.gov/project_info_details.cfm?aid=9733836","5U60OH011359-04")</f>
        <v>5U60OH011359-04</v>
      </c>
      <c r="B138" s="13">
        <v>11359</v>
      </c>
      <c r="C138" s="16" t="str">
        <f>HYPERLINK("https://projectreporter.nih.gov/project_info_description.cfm?aid=9733836","Texas Occupational Safety and Health Surveillance- Fundamental Plus Program")</f>
        <v>Texas Occupational Safety and Health Surveillance- Fundamental Plus Program</v>
      </c>
      <c r="D138" s="14" t="s">
        <v>52</v>
      </c>
      <c r="E138" s="14" t="s">
        <v>69</v>
      </c>
      <c r="F138" s="13" t="s">
        <v>390</v>
      </c>
      <c r="G138" s="18" t="s">
        <v>391</v>
      </c>
      <c r="H138" s="21" t="s">
        <v>16</v>
      </c>
      <c r="I138" s="22" t="s">
        <v>57</v>
      </c>
      <c r="J138" s="21" t="s">
        <v>26</v>
      </c>
    </row>
    <row r="139" spans="1:10" x14ac:dyDescent="0.25">
      <c r="A139" s="12" t="str">
        <f>HYPERLINK("https://projectreporter.nih.gov/project_info_details.cfm?aid=9747764","5U60OH011360-04")</f>
        <v>5U60OH011360-04</v>
      </c>
      <c r="B139" s="13">
        <v>11360</v>
      </c>
      <c r="C139" s="16" t="str">
        <f>HYPERLINK("https://projectreporter.nih.gov/project_info_description.cfm?aid=9747764","New Mexico Occupational Health Surveillance")</f>
        <v>New Mexico Occupational Health Surveillance</v>
      </c>
      <c r="D139" s="14" t="s">
        <v>52</v>
      </c>
      <c r="E139" s="14" t="s">
        <v>69</v>
      </c>
      <c r="F139" s="13" t="s">
        <v>392</v>
      </c>
      <c r="G139" s="18" t="s">
        <v>393</v>
      </c>
      <c r="H139" s="21" t="s">
        <v>297</v>
      </c>
      <c r="I139" s="22" t="s">
        <v>57</v>
      </c>
      <c r="J139" s="21" t="s">
        <v>26</v>
      </c>
    </row>
    <row r="140" spans="1:10" ht="45" x14ac:dyDescent="0.25">
      <c r="A140" s="12" t="str">
        <f>HYPERLINK("https://projectreporter.nih.gov/project_info_details.cfm?aid=9781630","5R21OH011364-02")</f>
        <v>5R21OH011364-02</v>
      </c>
      <c r="B140" s="13">
        <v>11364</v>
      </c>
      <c r="C140" s="16" t="str">
        <f>HYPERLINK("https://projectreporter.nih.gov/project_info_description.cfm?aid=9781630","Development of a novel continuous-reading sensor for measuring exposures to ammonia in agricultural workplaces and their environs")</f>
        <v>Development of a novel continuous-reading sensor for measuring exposures to ammonia in agricultural workplaces and their environs</v>
      </c>
      <c r="D140" s="14" t="s">
        <v>5</v>
      </c>
      <c r="E140" s="14" t="s">
        <v>213</v>
      </c>
      <c r="F140" s="13" t="s">
        <v>394</v>
      </c>
      <c r="G140" s="18" t="s">
        <v>28</v>
      </c>
      <c r="H140" s="21" t="s">
        <v>29</v>
      </c>
      <c r="I140" s="21" t="s">
        <v>11</v>
      </c>
      <c r="J140" s="21" t="s">
        <v>2</v>
      </c>
    </row>
    <row r="141" spans="1:10" ht="30" x14ac:dyDescent="0.25">
      <c r="A141" s="12" t="str">
        <f>HYPERLINK("https://projectreporter.nih.gov/project_info_details.cfm?aid=9774972","5R21OH011385-02")</f>
        <v>5R21OH011385-02</v>
      </c>
      <c r="B141" s="13">
        <v>11385</v>
      </c>
      <c r="C141" s="16" t="str">
        <f>HYPERLINK("https://projectreporter.nih.gov/project_info_description.cfm?aid=9774972","Longitudinally-assessed health impacts of wildland firefighting")</f>
        <v>Longitudinally-assessed health impacts of wildland firefighting</v>
      </c>
      <c r="D141" s="14" t="s">
        <v>5</v>
      </c>
      <c r="E141" s="14" t="s">
        <v>213</v>
      </c>
      <c r="F141" s="13" t="s">
        <v>395</v>
      </c>
      <c r="G141" s="18" t="s">
        <v>396</v>
      </c>
      <c r="H141" s="21" t="s">
        <v>166</v>
      </c>
      <c r="I141" s="21" t="s">
        <v>397</v>
      </c>
      <c r="J141" s="21" t="s">
        <v>298</v>
      </c>
    </row>
    <row r="142" spans="1:10" ht="30" x14ac:dyDescent="0.25">
      <c r="A142" s="12" t="str">
        <f>HYPERLINK("https://projectreporter.nih.gov/project_info_details.cfm?aid=9751027","1R21OH011406-01A1")</f>
        <v>1R21OH011406-01A1</v>
      </c>
      <c r="B142" s="13">
        <v>11406</v>
      </c>
      <c r="C142" s="16" t="str">
        <f>HYPERLINK("https://projectreporter.nih.gov/project_info_description.cfm?aid=9751027","Rechargeable Antimicrobial Textiles to Reduce Occupational Risk of Healthcare Personnel")</f>
        <v>Rechargeable Antimicrobial Textiles to Reduce Occupational Risk of Healthcare Personnel</v>
      </c>
      <c r="D142" s="14" t="s">
        <v>398</v>
      </c>
      <c r="E142" s="14" t="s">
        <v>355</v>
      </c>
      <c r="F142" s="13" t="s">
        <v>399</v>
      </c>
      <c r="G142" s="18" t="s">
        <v>50</v>
      </c>
      <c r="H142" s="21" t="s">
        <v>9</v>
      </c>
      <c r="I142" s="21" t="s">
        <v>51</v>
      </c>
      <c r="J142" s="21" t="s">
        <v>249</v>
      </c>
    </row>
    <row r="143" spans="1:10" ht="30" x14ac:dyDescent="0.25">
      <c r="A143" s="12" t="str">
        <f>HYPERLINK("https://projectreporter.nih.gov/project_info_details.cfm?aid=9360751","1R01OH011409-01")</f>
        <v>1R01OH011409-01</v>
      </c>
      <c r="B143" s="13">
        <v>11409</v>
      </c>
      <c r="C143" s="16" t="str">
        <f>HYPERLINK("https://projectreporter.nih.gov/project_info_description.cfm?aid=9360751","Occupational Exposure to Ionizing Radiation: Models for Policy Making")</f>
        <v>Occupational Exposure to Ionizing Radiation: Models for Policy Making</v>
      </c>
      <c r="D143" s="14" t="s">
        <v>398</v>
      </c>
      <c r="E143" s="14" t="s">
        <v>400</v>
      </c>
      <c r="F143" s="13" t="s">
        <v>379</v>
      </c>
      <c r="G143" s="18" t="s">
        <v>174</v>
      </c>
      <c r="H143" s="21" t="s">
        <v>175</v>
      </c>
      <c r="I143" s="21" t="s">
        <v>193</v>
      </c>
      <c r="J143" s="21" t="s">
        <v>18</v>
      </c>
    </row>
    <row r="144" spans="1:10" ht="30" x14ac:dyDescent="0.25">
      <c r="A144" s="12" t="str">
        <f>HYPERLINK("https://projectreporter.nih.gov/project_info_details.cfm?aid=9775415","5R01OH011410-02")</f>
        <v>5R01OH011410-02</v>
      </c>
      <c r="B144" s="13">
        <v>11410</v>
      </c>
      <c r="C144" s="16" t="str">
        <f>HYPERLINK("https://projectreporter.nih.gov/project_info_description.cfm?aid=9775415","Alternative Fuel Use to Reduce Diesel Emissions Exposure and Toxicity in Mining")</f>
        <v>Alternative Fuel Use to Reduce Diesel Emissions Exposure and Toxicity in Mining</v>
      </c>
      <c r="D144" s="14" t="s">
        <v>5</v>
      </c>
      <c r="E144" s="14" t="s">
        <v>21</v>
      </c>
      <c r="F144" s="13" t="s">
        <v>209</v>
      </c>
      <c r="G144" s="18" t="s">
        <v>210</v>
      </c>
      <c r="H144" s="21" t="s">
        <v>211</v>
      </c>
      <c r="I144" s="21" t="s">
        <v>108</v>
      </c>
      <c r="J144" s="21" t="s">
        <v>18</v>
      </c>
    </row>
    <row r="145" spans="1:10" ht="30" x14ac:dyDescent="0.25">
      <c r="A145" s="12" t="str">
        <f>HYPERLINK("https://projectreporter.nih.gov/project_info_details.cfm?aid=9775058","5K01OH011432-02")</f>
        <v>5K01OH011432-02</v>
      </c>
      <c r="B145" s="13">
        <v>11432</v>
      </c>
      <c r="C145" s="16" t="str">
        <f>HYPERLINK("https://projectreporter.nih.gov/project_info_description.cfm?aid=9775058","Epidemiologic and Genomic Evaluation of Influenza D Among Cattle Workers and Their Community")</f>
        <v>Epidemiologic and Genomic Evaluation of Influenza D Among Cattle Workers and Their Community</v>
      </c>
      <c r="D145" s="14" t="s">
        <v>5</v>
      </c>
      <c r="E145" s="14" t="s">
        <v>21</v>
      </c>
      <c r="F145" s="13" t="s">
        <v>401</v>
      </c>
      <c r="G145" s="18" t="s">
        <v>402</v>
      </c>
      <c r="H145" s="21" t="s">
        <v>9</v>
      </c>
      <c r="I145" s="21" t="s">
        <v>11</v>
      </c>
      <c r="J145" s="21" t="s">
        <v>335</v>
      </c>
    </row>
    <row r="146" spans="1:10" ht="30" x14ac:dyDescent="0.25">
      <c r="A146" s="12" t="str">
        <f>HYPERLINK("https://projectreporter.nih.gov/project_info_details.cfm?aid=9785341","5R21OH011452-02")</f>
        <v>5R21OH011452-02</v>
      </c>
      <c r="B146" s="13">
        <v>11452</v>
      </c>
      <c r="C146" s="16" t="str">
        <f>HYPERLINK("https://projectreporter.nih.gov/project_info_description.cfm?aid=9785341","US and Canadian uranium processing cohorts: exposure, risk and relevance")</f>
        <v>US and Canadian uranium processing cohorts: exposure, risk and relevance</v>
      </c>
      <c r="D146" s="14" t="s">
        <v>5</v>
      </c>
      <c r="E146" s="14" t="s">
        <v>213</v>
      </c>
      <c r="F146" s="13" t="s">
        <v>403</v>
      </c>
      <c r="G146" s="18" t="s">
        <v>404</v>
      </c>
      <c r="H146" s="21" t="s">
        <v>40</v>
      </c>
      <c r="I146" s="21" t="s">
        <v>405</v>
      </c>
      <c r="J146" s="21" t="s">
        <v>18</v>
      </c>
    </row>
    <row r="147" spans="1:10" ht="30" x14ac:dyDescent="0.25">
      <c r="A147" s="12" t="str">
        <f>HYPERLINK("https://projectreporter.nih.gov/project_info_details.cfm?aid=9592716","1R01OH011502-01A1")</f>
        <v>1R01OH011502-01A1</v>
      </c>
      <c r="B147" s="13">
        <v>11502</v>
      </c>
      <c r="C147" s="16" t="str">
        <f>HYPERLINK("https://projectreporter.nih.gov/project_info_description.cfm?aid=9592716","Real-time intervention to reduce fatigue among Emergency Medical Service Workers")</f>
        <v>Real-time intervention to reduce fatigue among Emergency Medical Service Workers</v>
      </c>
      <c r="D147" s="14" t="s">
        <v>398</v>
      </c>
      <c r="E147" s="14" t="s">
        <v>400</v>
      </c>
      <c r="F147" s="13" t="s">
        <v>406</v>
      </c>
      <c r="G147" s="18" t="s">
        <v>192</v>
      </c>
      <c r="H147" s="21" t="s">
        <v>156</v>
      </c>
      <c r="I147" s="21" t="s">
        <v>113</v>
      </c>
      <c r="J147" s="21" t="s">
        <v>337</v>
      </c>
    </row>
    <row r="148" spans="1:10" ht="30" x14ac:dyDescent="0.25">
      <c r="A148" s="12" t="str">
        <f>HYPERLINK("https://projectreporter.nih.gov/project_info_details.cfm?aid=9599848","1R21OH011507-01A1")</f>
        <v>1R21OH011507-01A1</v>
      </c>
      <c r="B148" s="13">
        <v>11507</v>
      </c>
      <c r="C148" s="16" t="str">
        <f>HYPERLINK("https://projectreporter.nih.gov/project_info_description.cfm?aid=9599848","A Study of Protective Clothing to Prevent Nanoparticle Exposure and Surface Contamination")</f>
        <v>A Study of Protective Clothing to Prevent Nanoparticle Exposure and Surface Contamination</v>
      </c>
      <c r="D148" s="14" t="s">
        <v>407</v>
      </c>
      <c r="E148" s="14" t="s">
        <v>43</v>
      </c>
      <c r="F148" s="13" t="s">
        <v>408</v>
      </c>
      <c r="G148" s="18" t="s">
        <v>45</v>
      </c>
      <c r="H148" s="21" t="s">
        <v>46</v>
      </c>
      <c r="I148" s="21" t="s">
        <v>10</v>
      </c>
      <c r="J148" s="21" t="s">
        <v>335</v>
      </c>
    </row>
    <row r="149" spans="1:10" ht="30" x14ac:dyDescent="0.25">
      <c r="A149" s="12" t="str">
        <f>HYPERLINK("https://projectreporter.nih.gov/project_info_details.cfm?aid=9791336","5R01OH011511-02")</f>
        <v>5R01OH011511-02</v>
      </c>
      <c r="B149" s="13">
        <v>11511</v>
      </c>
      <c r="C149" s="16" t="str">
        <f>HYPERLINK("https://projectreporter.nih.gov/project_info_description.cfm?aid=9791336","All-Cause and Cause-Specific Mortality Resulting from Non-Fatal Occupational Injuries")</f>
        <v>All-Cause and Cause-Specific Mortality Resulting from Non-Fatal Occupational Injuries</v>
      </c>
      <c r="D149" s="14" t="s">
        <v>409</v>
      </c>
      <c r="E149" s="14" t="s">
        <v>381</v>
      </c>
      <c r="F149" s="13" t="s">
        <v>410</v>
      </c>
      <c r="G149" s="18" t="s">
        <v>402</v>
      </c>
      <c r="H149" s="21" t="s">
        <v>9</v>
      </c>
      <c r="I149" s="21" t="s">
        <v>57</v>
      </c>
      <c r="J149" s="21" t="s">
        <v>26</v>
      </c>
    </row>
    <row r="150" spans="1:10" x14ac:dyDescent="0.25">
      <c r="A150" s="12" t="str">
        <f>HYPERLINK("https://projectreporter.nih.gov/project_info_details.cfm?aid=9590306","1R01OH011528-01A1")</f>
        <v>1R01OH011528-01A1</v>
      </c>
      <c r="B150" s="13">
        <v>11528</v>
      </c>
      <c r="C150" s="16" t="str">
        <f>HYPERLINK("https://projectreporter.nih.gov/project_info_description.cfm?aid=9590306","Occupational Safety and Health Research (R01)")</f>
        <v>Occupational Safety and Health Research (R01)</v>
      </c>
      <c r="D150" s="14" t="s">
        <v>47</v>
      </c>
      <c r="E150" s="14" t="s">
        <v>215</v>
      </c>
      <c r="F150" s="13" t="s">
        <v>411</v>
      </c>
      <c r="G150" s="18" t="s">
        <v>412</v>
      </c>
      <c r="H150" s="21" t="s">
        <v>150</v>
      </c>
      <c r="I150" s="21" t="s">
        <v>413</v>
      </c>
      <c r="J150" s="21" t="s">
        <v>30</v>
      </c>
    </row>
    <row r="151" spans="1:10" ht="30" x14ac:dyDescent="0.25">
      <c r="A151" s="12" t="str">
        <f>HYPERLINK("https://projectreporter.nih.gov/project_info_details.cfm?aid=9788173","5K01OH011532-02")</f>
        <v>5K01OH011532-02</v>
      </c>
      <c r="B151" s="13">
        <v>11532</v>
      </c>
      <c r="C151" s="16" t="str">
        <f>HYPERLINK("https://projectreporter.nih.gov/project_info_description.cfm?aid=9788173","Development of a police officer stress algorithm to prevent adverse events: A mixed-methods approach")</f>
        <v>Development of a police officer stress algorithm to prevent adverse events: A mixed-methods approach</v>
      </c>
      <c r="D151" s="14" t="s">
        <v>5</v>
      </c>
      <c r="E151" s="14" t="s">
        <v>21</v>
      </c>
      <c r="F151" s="13" t="s">
        <v>414</v>
      </c>
      <c r="G151" s="18" t="s">
        <v>71</v>
      </c>
      <c r="H151" s="21" t="s">
        <v>16</v>
      </c>
      <c r="I151" s="21" t="s">
        <v>113</v>
      </c>
      <c r="J151" s="21" t="s">
        <v>26</v>
      </c>
    </row>
    <row r="152" spans="1:10" ht="30" x14ac:dyDescent="0.25">
      <c r="A152" s="12" t="str">
        <f>HYPERLINK("https://projectreporter.nih.gov/project_info_details.cfm?aid=9601422","1R21OH011538-01A1")</f>
        <v>1R21OH011538-01A1</v>
      </c>
      <c r="B152" s="13">
        <v>11538</v>
      </c>
      <c r="C152" s="16" t="str">
        <f>HYPERLINK("https://projectreporter.nih.gov/project_info_description.cfm?aid=9601422","Effects of Multi-axial Whole Body Vibrations on Postural Stability")</f>
        <v>Effects of Multi-axial Whole Body Vibrations on Postural Stability</v>
      </c>
      <c r="D152" s="14" t="s">
        <v>407</v>
      </c>
      <c r="E152" s="14" t="s">
        <v>43</v>
      </c>
      <c r="F152" s="13" t="s">
        <v>415</v>
      </c>
      <c r="G152" s="18" t="s">
        <v>416</v>
      </c>
      <c r="H152" s="21" t="s">
        <v>92</v>
      </c>
      <c r="I152" s="21" t="s">
        <v>111</v>
      </c>
      <c r="J152" s="21" t="s">
        <v>25</v>
      </c>
    </row>
    <row r="153" spans="1:10" ht="30" x14ac:dyDescent="0.25">
      <c r="A153" s="12" t="str">
        <f>HYPERLINK("https://projectreporter.nih.gov/project_info_details.cfm?aid=9791314","5R03OH011540-02")</f>
        <v>5R03OH011540-02</v>
      </c>
      <c r="B153" s="13">
        <v>11540</v>
      </c>
      <c r="C153" s="16" t="str">
        <f>HYPERLINK("https://projectreporter.nih.gov/project_info_description.cfm?aid=9791314","Transgenerational work exposures, EDCs and male fertility")</f>
        <v>Transgenerational work exposures, EDCs and male fertility</v>
      </c>
      <c r="D153" s="14" t="s">
        <v>409</v>
      </c>
      <c r="E153" s="14" t="s">
        <v>188</v>
      </c>
      <c r="F153" s="13" t="s">
        <v>417</v>
      </c>
      <c r="G153" s="18" t="s">
        <v>73</v>
      </c>
      <c r="H153" s="21" t="s">
        <v>24</v>
      </c>
      <c r="I153" s="21" t="s">
        <v>418</v>
      </c>
      <c r="J153" s="21" t="s">
        <v>18</v>
      </c>
    </row>
    <row r="154" spans="1:10" ht="30" x14ac:dyDescent="0.25">
      <c r="A154" s="12" t="str">
        <f>HYPERLINK("https://projectreporter.nih.gov/project_info_details.cfm?aid=9791120","5R21OH011552-02")</f>
        <v>5R21OH011552-02</v>
      </c>
      <c r="B154" s="13">
        <v>11552</v>
      </c>
      <c r="C154" s="16" t="str">
        <f>HYPERLINK("https://projectreporter.nih.gov/project_info_description.cfm?aid=9791120","Improving Communication In Noise When Wearing Hearing Protection")</f>
        <v>Improving Communication In Noise When Wearing Hearing Protection</v>
      </c>
      <c r="D154" s="14" t="s">
        <v>409</v>
      </c>
      <c r="E154" s="14" t="s">
        <v>188</v>
      </c>
      <c r="F154" s="13" t="s">
        <v>419</v>
      </c>
      <c r="G154" s="18" t="s">
        <v>141</v>
      </c>
      <c r="H154" s="21" t="s">
        <v>139</v>
      </c>
      <c r="I154" s="21" t="s">
        <v>420</v>
      </c>
      <c r="J154" s="21" t="s">
        <v>356</v>
      </c>
    </row>
    <row r="155" spans="1:10" ht="30" x14ac:dyDescent="0.25">
      <c r="A155" s="12" t="str">
        <f>HYPERLINK("https://projectreporter.nih.gov/project_info_details.cfm?aid=9791313","5R21OH011562-02")</f>
        <v>5R21OH011562-02</v>
      </c>
      <c r="B155" s="13">
        <v>11562</v>
      </c>
      <c r="C155" s="16" t="str">
        <f>HYPERLINK("https://projectreporter.nih.gov/project_info_description.cfm?aid=9791313","Population-based Genetic Model for Diisocyanate-induced Asthma")</f>
        <v>Population-based Genetic Model for Diisocyanate-induced Asthma</v>
      </c>
      <c r="D155" s="14" t="s">
        <v>409</v>
      </c>
      <c r="E155" s="14" t="s">
        <v>188</v>
      </c>
      <c r="F155" s="13" t="s">
        <v>173</v>
      </c>
      <c r="G155" s="18" t="s">
        <v>174</v>
      </c>
      <c r="H155" s="21" t="s">
        <v>175</v>
      </c>
      <c r="I155" s="21" t="s">
        <v>10</v>
      </c>
      <c r="J155" s="21" t="s">
        <v>335</v>
      </c>
    </row>
    <row r="156" spans="1:10" ht="30" x14ac:dyDescent="0.25">
      <c r="A156" s="12" t="str">
        <f>HYPERLINK("https://projectreporter.nih.gov/project_info_details.cfm?aid=9775408","5R01OH011578-02")</f>
        <v>5R01OH011578-02</v>
      </c>
      <c r="B156" s="13">
        <v>11578</v>
      </c>
      <c r="C156" s="16" t="str">
        <f>HYPERLINK("https://projectreporter.nih.gov/project_info_description.cfm?aid=9775408","Occupational Exposure and Health Risk from Dairy Microbiome and Resistome to Dairy Farm Workers")</f>
        <v>Occupational Exposure and Health Risk from Dairy Microbiome and Resistome to Dairy Farm Workers</v>
      </c>
      <c r="D156" s="14" t="s">
        <v>5</v>
      </c>
      <c r="E156" s="14" t="s">
        <v>6</v>
      </c>
      <c r="F156" s="13" t="s">
        <v>421</v>
      </c>
      <c r="G156" s="18" t="s">
        <v>349</v>
      </c>
      <c r="H156" s="21" t="s">
        <v>350</v>
      </c>
      <c r="I156" s="21" t="s">
        <v>11</v>
      </c>
      <c r="J156" s="21" t="s">
        <v>249</v>
      </c>
    </row>
    <row r="157" spans="1:10" ht="30" x14ac:dyDescent="0.25">
      <c r="A157" s="12" t="str">
        <f>HYPERLINK("https://projectreporter.nih.gov/project_info_details.cfm?aid=9822093","1K01OH011598-01A1")</f>
        <v>1K01OH011598-01A1</v>
      </c>
      <c r="B157" s="13">
        <v>11598</v>
      </c>
      <c r="C157" s="16" t="str">
        <f>HYPERLINK("https://projectreporter.nih.gov/project_info_description.cfm?aid=9822093","A Novel Approach of Quantifying Real-Time Aerosol Concentrations from Gravimetric Filter Collection")</f>
        <v>A Novel Approach of Quantifying Real-Time Aerosol Concentrations from Gravimetric Filter Collection</v>
      </c>
      <c r="D157" s="14" t="s">
        <v>47</v>
      </c>
      <c r="E157" s="14" t="s">
        <v>6</v>
      </c>
      <c r="F157" s="13" t="s">
        <v>422</v>
      </c>
      <c r="G157" s="18" t="s">
        <v>45</v>
      </c>
      <c r="H157" s="21" t="s">
        <v>46</v>
      </c>
      <c r="I157" s="21" t="s">
        <v>57</v>
      </c>
      <c r="J157" s="21" t="s">
        <v>2</v>
      </c>
    </row>
    <row r="158" spans="1:10" ht="30" x14ac:dyDescent="0.25">
      <c r="A158" s="12" t="str">
        <f>HYPERLINK("https://projectreporter.nih.gov/project_info_details.cfm?aid=9758490","1R21OH011623-01A1")</f>
        <v>1R21OH011623-01A1</v>
      </c>
      <c r="B158" s="13">
        <v>11623</v>
      </c>
      <c r="C158" s="16" t="str">
        <f>HYPERLINK("https://projectreporter.nih.gov/project_info_description.cfm?aid=9758490","Work and Health among Early Childhood Education Workers in Washington State")</f>
        <v>Work and Health among Early Childhood Education Workers in Washington State</v>
      </c>
      <c r="D158" s="14" t="s">
        <v>47</v>
      </c>
      <c r="E158" s="14" t="s">
        <v>21</v>
      </c>
      <c r="F158" s="13" t="s">
        <v>86</v>
      </c>
      <c r="G158" s="18" t="s">
        <v>28</v>
      </c>
      <c r="H158" s="21" t="s">
        <v>29</v>
      </c>
      <c r="I158" s="21" t="s">
        <v>114</v>
      </c>
      <c r="J158" s="21" t="s">
        <v>337</v>
      </c>
    </row>
    <row r="159" spans="1:10" ht="30" x14ac:dyDescent="0.25">
      <c r="A159" s="12" t="str">
        <f>HYPERLINK("https://projectreporter.nih.gov/project_info_details.cfm?aid=9821137","1K01OH011645-01A1")</f>
        <v>1K01OH011645-01A1</v>
      </c>
      <c r="B159" s="13">
        <v>11645</v>
      </c>
      <c r="C159" s="16" t="str">
        <f>HYPERLINK("https://projectreporter.nih.gov/project_info_description.cfm?aid=9821137","Exploring the Role of Client Death Support in Home Care Workers' Grief, Stress, and Job Satisfaction")</f>
        <v>Exploring the Role of Client Death Support in Home Care Workers' Grief, Stress, and Job Satisfaction</v>
      </c>
      <c r="D159" s="14" t="s">
        <v>47</v>
      </c>
      <c r="E159" s="14" t="s">
        <v>6</v>
      </c>
      <c r="F159" s="13" t="s">
        <v>423</v>
      </c>
      <c r="G159" s="18" t="s">
        <v>424</v>
      </c>
      <c r="H159" s="21" t="s">
        <v>24</v>
      </c>
      <c r="I159" s="21" t="s">
        <v>51</v>
      </c>
      <c r="J159" s="21" t="s">
        <v>183</v>
      </c>
    </row>
    <row r="160" spans="1:10" ht="30" x14ac:dyDescent="0.25">
      <c r="A160" s="12" t="str">
        <f>HYPERLINK("https://projectreporter.nih.gov/project_info_details.cfm?aid=9583433","1K01OH011648-01")</f>
        <v>1K01OH011648-01</v>
      </c>
      <c r="B160" s="13">
        <v>11648</v>
      </c>
      <c r="C160" s="16" t="str">
        <f>HYPERLINK("https://projectreporter.nih.gov/project_info_description.cfm?aid=9583433","A novel portable KXRF measurement system for in vivo metal measurements")</f>
        <v>A novel portable KXRF measurement system for in vivo metal measurements</v>
      </c>
      <c r="D160" s="14" t="s">
        <v>47</v>
      </c>
      <c r="E160" s="14" t="s">
        <v>6</v>
      </c>
      <c r="F160" s="13" t="s">
        <v>425</v>
      </c>
      <c r="G160" s="18" t="s">
        <v>8</v>
      </c>
      <c r="H160" s="21" t="s">
        <v>9</v>
      </c>
      <c r="I160" s="21" t="s">
        <v>193</v>
      </c>
      <c r="J160" s="21" t="s">
        <v>17</v>
      </c>
    </row>
    <row r="161" spans="1:10" ht="30" x14ac:dyDescent="0.25">
      <c r="A161" s="12" t="str">
        <f>HYPERLINK("https://projectreporter.nih.gov/project_info_details.cfm?aid=9762429","1R01OH011660-01A1")</f>
        <v>1R01OH011660-01A1</v>
      </c>
      <c r="B161" s="13">
        <v>11660</v>
      </c>
      <c r="C161" s="16" t="str">
        <f>HYPERLINK("https://projectreporter.nih.gov/project_info_description.cfm?aid=9762429","A Citizen-Science Approach to Occupational Hazard Assessment")</f>
        <v>A Citizen-Science Approach to Occupational Hazard Assessment</v>
      </c>
      <c r="D161" s="14" t="s">
        <v>47</v>
      </c>
      <c r="E161" s="14" t="s">
        <v>48</v>
      </c>
      <c r="F161" s="13" t="s">
        <v>273</v>
      </c>
      <c r="G161" s="18" t="s">
        <v>45</v>
      </c>
      <c r="H161" s="21" t="s">
        <v>46</v>
      </c>
      <c r="I161" s="21" t="s">
        <v>57</v>
      </c>
      <c r="J161" s="21" t="s">
        <v>2</v>
      </c>
    </row>
    <row r="162" spans="1:10" ht="30" x14ac:dyDescent="0.25">
      <c r="A162" s="12" t="str">
        <f>HYPERLINK("https://projectreporter.nih.gov/project_info_details.cfm?aid=9762403","1R01OH011661-01A1")</f>
        <v>1R01OH011661-01A1</v>
      </c>
      <c r="B162" s="13">
        <v>11661</v>
      </c>
      <c r="C162" s="16" t="str">
        <f>HYPERLINK("https://projectreporter.nih.gov/project_info_description.cfm?aid=9762403","Manganese-Related Motor and Cognitive System Toxicity Among Professional Welders.")</f>
        <v>Manganese-Related Motor and Cognitive System Toxicity Among Professional Welders.</v>
      </c>
      <c r="D162" s="14" t="s">
        <v>398</v>
      </c>
      <c r="E162" s="14" t="s">
        <v>426</v>
      </c>
      <c r="F162" s="13" t="s">
        <v>427</v>
      </c>
      <c r="G162" s="18" t="s">
        <v>28</v>
      </c>
      <c r="H162" s="21" t="s">
        <v>29</v>
      </c>
      <c r="I162" s="21" t="s">
        <v>193</v>
      </c>
      <c r="J162" s="21" t="s">
        <v>18</v>
      </c>
    </row>
    <row r="163" spans="1:10" x14ac:dyDescent="0.25">
      <c r="A163" s="12" t="str">
        <f>HYPERLINK("https://projectreporter.nih.gov/project_info_details.cfm?aid=9613702","1R13OH011707-01")</f>
        <v>1R13OH011707-01</v>
      </c>
      <c r="B163" s="13">
        <v>11707</v>
      </c>
      <c r="C163" s="16" t="str">
        <f>HYPERLINK("https://projectreporter.nih.gov/project_info_description.cfm?aid=9613702","Prevention through Design Workshop Initiative")</f>
        <v>Prevention through Design Workshop Initiative</v>
      </c>
      <c r="D163" s="14" t="s">
        <v>47</v>
      </c>
      <c r="E163" s="14" t="s">
        <v>215</v>
      </c>
      <c r="F163" s="13" t="s">
        <v>428</v>
      </c>
      <c r="G163" s="18" t="s">
        <v>429</v>
      </c>
      <c r="H163" s="21" t="s">
        <v>211</v>
      </c>
      <c r="I163" s="21" t="s">
        <v>109</v>
      </c>
      <c r="J163" s="21" t="s">
        <v>26</v>
      </c>
    </row>
    <row r="164" spans="1:10" ht="30" x14ac:dyDescent="0.25">
      <c r="A164" s="12" t="str">
        <f>HYPERLINK("https://projectreporter.nih.gov/project_info_details.cfm?aid=9622193","1R43OH011711-01")</f>
        <v>1R43OH011711-01</v>
      </c>
      <c r="B164" s="13">
        <v>11711</v>
      </c>
      <c r="C164" s="16" t="str">
        <f>HYPERLINK("https://projectreporter.nih.gov/project_info_description.cfm?aid=9622193","Quantitative Methane Plume Imager for Localization and Flow Rate Estimation in Mines")</f>
        <v>Quantitative Methane Plume Imager for Localization and Flow Rate Estimation in Mines</v>
      </c>
      <c r="D164" s="14" t="s">
        <v>398</v>
      </c>
      <c r="E164" s="14" t="s">
        <v>430</v>
      </c>
      <c r="F164" s="13" t="s">
        <v>431</v>
      </c>
      <c r="G164" s="18" t="s">
        <v>432</v>
      </c>
      <c r="H164" s="21" t="s">
        <v>9</v>
      </c>
      <c r="I164" s="21" t="s">
        <v>108</v>
      </c>
      <c r="J164" s="21" t="s">
        <v>26</v>
      </c>
    </row>
    <row r="165" spans="1:10" ht="30" x14ac:dyDescent="0.25">
      <c r="A165" s="12" t="str">
        <f>HYPERLINK("https://projectreporter.nih.gov/project_info_details.cfm?aid=9738908","1R01OH011721-01")</f>
        <v>1R01OH011721-01</v>
      </c>
      <c r="B165" s="13">
        <v>11721</v>
      </c>
      <c r="C165" s="16" t="str">
        <f>HYPERLINK("https://projectreporter.nih.gov/project_info_description.cfm?aid=9738908","Case-cohort study of Cancers in Excess in Poultry Workers")</f>
        <v>Case-cohort study of Cancers in Excess in Poultry Workers</v>
      </c>
      <c r="D165" s="14" t="s">
        <v>47</v>
      </c>
      <c r="E165" s="14" t="s">
        <v>6</v>
      </c>
      <c r="F165" s="13" t="s">
        <v>433</v>
      </c>
      <c r="G165" s="18" t="s">
        <v>434</v>
      </c>
      <c r="H165" s="21" t="s">
        <v>435</v>
      </c>
      <c r="I165" s="21" t="s">
        <v>436</v>
      </c>
      <c r="J165" s="21" t="s">
        <v>18</v>
      </c>
    </row>
    <row r="166" spans="1:10" ht="30" x14ac:dyDescent="0.25">
      <c r="A166" s="12" t="str">
        <f>HYPERLINK("https://projectreporter.nih.gov/project_info_details.cfm?aid=9744424","1K01OH011726-01")</f>
        <v>1K01OH011726-01</v>
      </c>
      <c r="B166" s="13">
        <v>11726</v>
      </c>
      <c r="C166" s="16" t="str">
        <f>HYPERLINK("https://projectreporter.nih.gov/project_info_description.cfm?aid=9744424","Longitudinal Study of Total Worker Health in Small Enterprises")</f>
        <v>Longitudinal Study of Total Worker Health in Small Enterprises</v>
      </c>
      <c r="D166" s="14" t="s">
        <v>98</v>
      </c>
      <c r="E166" s="14" t="s">
        <v>59</v>
      </c>
      <c r="F166" s="13" t="s">
        <v>437</v>
      </c>
      <c r="G166" s="18" t="s">
        <v>438</v>
      </c>
      <c r="H166" s="21" t="s">
        <v>46</v>
      </c>
      <c r="I166" s="21" t="s">
        <v>57</v>
      </c>
      <c r="J166" s="21" t="s">
        <v>183</v>
      </c>
    </row>
    <row r="167" spans="1:10" ht="30" x14ac:dyDescent="0.25">
      <c r="A167" s="12" t="str">
        <f>HYPERLINK("https://projectreporter.nih.gov/project_info_details.cfm?aid=9746917","1K01OH011733-01")</f>
        <v>1K01OH011733-01</v>
      </c>
      <c r="B167" s="13">
        <v>11733</v>
      </c>
      <c r="C167" s="16" t="str">
        <f>HYPERLINK("https://projectreporter.nih.gov/project_info_description.cfm?aid=9746917","Developing an Intervention Package to Promote High Quality Connections Among Healthcare Providers")</f>
        <v>Developing an Intervention Package to Promote High Quality Connections Among Healthcare Providers</v>
      </c>
      <c r="D167" s="14" t="s">
        <v>380</v>
      </c>
      <c r="E167" s="14" t="s">
        <v>381</v>
      </c>
      <c r="F167" s="13" t="s">
        <v>439</v>
      </c>
      <c r="G167" s="18" t="s">
        <v>77</v>
      </c>
      <c r="H167" s="21" t="s">
        <v>78</v>
      </c>
      <c r="I167" s="21" t="s">
        <v>51</v>
      </c>
      <c r="J167" s="21" t="s">
        <v>183</v>
      </c>
    </row>
    <row r="168" spans="1:10" ht="30" x14ac:dyDescent="0.25">
      <c r="A168" s="12" t="str">
        <f>HYPERLINK("https://projectreporter.nih.gov/project_info_details.cfm?aid=9749403","1R01OH011773-01")</f>
        <v>1R01OH011773-01</v>
      </c>
      <c r="B168" s="13">
        <v>11773</v>
      </c>
      <c r="C168" s="16" t="str">
        <f>HYPERLINK("https://projectreporter.nih.gov/project_info_description.cfm?aid=9749403","Impact of lifting work hour restrictions on first-year resident safety, health and well-being")</f>
        <v>Impact of lifting work hour restrictions on first-year resident safety, health and well-being</v>
      </c>
      <c r="D168" s="14" t="s">
        <v>47</v>
      </c>
      <c r="E168" s="14" t="s">
        <v>48</v>
      </c>
      <c r="F168" s="13" t="s">
        <v>440</v>
      </c>
      <c r="G168" s="18" t="s">
        <v>227</v>
      </c>
      <c r="H168" s="21" t="s">
        <v>9</v>
      </c>
      <c r="I168" s="21" t="s">
        <v>51</v>
      </c>
      <c r="J168" s="21" t="s">
        <v>183</v>
      </c>
    </row>
    <row r="169" spans="1:10" x14ac:dyDescent="0.25">
      <c r="A169" s="12" t="str">
        <f>HYPERLINK("https://projectreporter.nih.gov/project_info_details.cfm?aid=9749529","1R01OH011782-01")</f>
        <v>1R01OH011782-01</v>
      </c>
      <c r="B169" s="13">
        <v>11782</v>
      </c>
      <c r="C169" s="16" t="str">
        <f>HYPERLINK("https://projectreporter.nih.gov/project_info_description.cfm?aid=9749529","Occupational Heat Exposure and Renal Dysfunction")</f>
        <v>Occupational Heat Exposure and Renal Dysfunction</v>
      </c>
      <c r="D169" s="14" t="s">
        <v>398</v>
      </c>
      <c r="E169" s="14" t="s">
        <v>426</v>
      </c>
      <c r="F169" s="13" t="s">
        <v>441</v>
      </c>
      <c r="G169" s="18" t="s">
        <v>288</v>
      </c>
      <c r="H169" s="21" t="s">
        <v>241</v>
      </c>
      <c r="I169" s="21" t="s">
        <v>11</v>
      </c>
      <c r="J169" s="21" t="s">
        <v>30</v>
      </c>
    </row>
    <row r="170" spans="1:10" ht="45" x14ac:dyDescent="0.25">
      <c r="A170" s="12" t="str">
        <f>HYPERLINK("https://projectreporter.nih.gov/project_info_details.cfm?aid=9761867","1U13OH011785-01")</f>
        <v>1U13OH011785-01</v>
      </c>
      <c r="B170" s="13">
        <v>11785</v>
      </c>
      <c r="C170" s="19" t="str">
        <f>HYPERLINK("https://projectreporter.nih.gov/project_info_description.cfm?aid=9761867","Innovations in Research and Practice Improving Shiftworker Health and Safety\"" - the 24th International Shiftwork and Working Time Symposium")</f>
        <v>Innovations in Research and Practice Improving Shiftworker Health and Safety\" - the 24th International Shiftwork and Working Time Symposium</v>
      </c>
      <c r="D170" s="14" t="s">
        <v>398</v>
      </c>
      <c r="E170" s="14" t="s">
        <v>220</v>
      </c>
      <c r="F170" s="13" t="s">
        <v>442</v>
      </c>
      <c r="G170" s="18" t="s">
        <v>443</v>
      </c>
      <c r="H170" s="21" t="s">
        <v>29</v>
      </c>
      <c r="I170" s="21" t="s">
        <v>444</v>
      </c>
      <c r="J170" s="21" t="s">
        <v>182</v>
      </c>
    </row>
    <row r="171" spans="1:10" x14ac:dyDescent="0.25">
      <c r="A171" s="12" t="str">
        <f>HYPERLINK("https://projectreporter.nih.gov/project_info_details.cfm?aid=9837275","1U13OH011786-01A1")</f>
        <v>1U13OH011786-01A1</v>
      </c>
      <c r="B171" s="13">
        <v>11786</v>
      </c>
      <c r="C171" s="16" t="str">
        <f>HYPERLINK("https://projectreporter.nih.gov/project_info_description.cfm?aid=9837275","2020 North American Agricultural Safety Summit")</f>
        <v>2020 North American Agricultural Safety Summit</v>
      </c>
      <c r="D171" s="14" t="s">
        <v>398</v>
      </c>
      <c r="E171" s="14" t="s">
        <v>400</v>
      </c>
      <c r="F171" s="13" t="s">
        <v>207</v>
      </c>
      <c r="G171" s="18" t="s">
        <v>208</v>
      </c>
      <c r="H171" s="21" t="s">
        <v>56</v>
      </c>
      <c r="I171" s="21" t="s">
        <v>11</v>
      </c>
      <c r="J171" s="21" t="s">
        <v>26</v>
      </c>
    </row>
    <row r="172" spans="1:10" x14ac:dyDescent="0.25">
      <c r="A172" s="12" t="str">
        <f>HYPERLINK("https://projectreporter.nih.gov/project_info_details.cfm?aid=9763183","1R13OH011787-01")</f>
        <v>1R13OH011787-01</v>
      </c>
      <c r="B172" s="13">
        <v>11787</v>
      </c>
      <c r="C172" s="16" t="str">
        <f>HYPERLINK("https://projectreporter.nih.gov/project_info_description.cfm?aid=9763183","2019 State of the Science Firefighter Cancer Symposium")</f>
        <v>2019 State of the Science Firefighter Cancer Symposium</v>
      </c>
      <c r="D172" s="14" t="s">
        <v>445</v>
      </c>
      <c r="E172" s="14" t="s">
        <v>446</v>
      </c>
      <c r="F172" s="13" t="s">
        <v>447</v>
      </c>
      <c r="G172" s="18" t="s">
        <v>383</v>
      </c>
      <c r="H172" s="21" t="s">
        <v>102</v>
      </c>
      <c r="I172" s="21" t="s">
        <v>113</v>
      </c>
      <c r="J172" s="21" t="s">
        <v>18</v>
      </c>
    </row>
    <row r="173" spans="1:10" ht="30" x14ac:dyDescent="0.25">
      <c r="A173" s="12" t="str">
        <f>HYPERLINK("https://projectreporter.nih.gov/project_info_details.cfm?aid=9906094","1R43OH011790-01A1")</f>
        <v>1R43OH011790-01A1</v>
      </c>
      <c r="B173" s="13">
        <v>11790</v>
      </c>
      <c r="C173" s="16" t="str">
        <f>HYPERLINK("https://projectreporter.nih.gov/project_info_description.cfm?aid=9906094","Low Cost Active End-of-Service-Life Indicator for Respirator Cartridges")</f>
        <v>Low Cost Active End-of-Service-Life Indicator for Respirator Cartridges</v>
      </c>
      <c r="D173" s="14" t="s">
        <v>47</v>
      </c>
      <c r="E173" s="14" t="s">
        <v>448</v>
      </c>
      <c r="F173" s="13" t="s">
        <v>265</v>
      </c>
      <c r="G173" s="18" t="s">
        <v>449</v>
      </c>
      <c r="H173" s="21" t="s">
        <v>40</v>
      </c>
      <c r="I173" s="21" t="s">
        <v>405</v>
      </c>
      <c r="J173" s="21" t="s">
        <v>2</v>
      </c>
    </row>
    <row r="174" spans="1:10" ht="45" x14ac:dyDescent="0.25">
      <c r="A174" s="12" t="str">
        <f>HYPERLINK("https://projectreporter.nih.gov/project_info_details.cfm?aid=9846134","1R43OH011792-01A1")</f>
        <v>1R43OH011792-01A1</v>
      </c>
      <c r="B174" s="13">
        <v>11792</v>
      </c>
      <c r="C174" s="16" t="str">
        <f>HYPERLINK("https://projectreporter.nih.gov/project_info_description.cfm?aid=9846134","Development of Tool Binding Detection and Multi-Hazard Mitigation Technology to Prevent Injury to Operators of Industrial Machines.")</f>
        <v>Development of Tool Binding Detection and Multi-Hazard Mitigation Technology to Prevent Injury to Operators of Industrial Machines.</v>
      </c>
      <c r="D174" s="14" t="s">
        <v>47</v>
      </c>
      <c r="E174" s="14" t="s">
        <v>450</v>
      </c>
      <c r="F174" s="13" t="s">
        <v>451</v>
      </c>
      <c r="G174" s="18" t="s">
        <v>452</v>
      </c>
      <c r="H174" s="21" t="s">
        <v>40</v>
      </c>
      <c r="I174" s="21" t="s">
        <v>193</v>
      </c>
      <c r="J174" s="21" t="s">
        <v>26</v>
      </c>
    </row>
    <row r="175" spans="1:10" ht="45" x14ac:dyDescent="0.25">
      <c r="A175" s="12" t="str">
        <f>HYPERLINK("https://projectreporter.nih.gov/project_info_details.cfm?aid=9804051","1K01OH011812-01")</f>
        <v>1K01OH011812-01</v>
      </c>
      <c r="B175" s="13">
        <v>11812</v>
      </c>
      <c r="C175" s="16" t="str">
        <f>HYPERLINK("https://projectreporter.nih.gov/project_info_description.cfm?aid=9804051","Documenting the True Cost of Occupational Injury Burden in Agriculture: A Mixed Methods Effort to Improve Injury Surveillance Methods")</f>
        <v>Documenting the True Cost of Occupational Injury Burden in Agriculture: A Mixed Methods Effort to Improve Injury Surveillance Methods</v>
      </c>
      <c r="D175" s="14" t="s">
        <v>47</v>
      </c>
      <c r="E175" s="14" t="s">
        <v>6</v>
      </c>
      <c r="F175" s="13" t="s">
        <v>453</v>
      </c>
      <c r="G175" s="18" t="s">
        <v>23</v>
      </c>
      <c r="H175" s="21" t="s">
        <v>24</v>
      </c>
      <c r="I175" s="21" t="s">
        <v>11</v>
      </c>
      <c r="J175" s="21" t="s">
        <v>26</v>
      </c>
    </row>
    <row r="176" spans="1:10" ht="45" x14ac:dyDescent="0.25">
      <c r="A176" s="12" t="str">
        <f>HYPERLINK("https://projectreporter.nih.gov/project_info_details.cfm?aid=9837226","1U13OH011870-01")</f>
        <v>1U13OH011870-01</v>
      </c>
      <c r="B176" s="13">
        <v>11870</v>
      </c>
      <c r="C176" s="16" t="str">
        <f>HYPERLINK("https://projectreporter.nih.gov/project_info_description.cfm?aid=9837226","Shaping the Future to Ensure Worker Health and Well-being: Shifting paradigms for Research, Training and Policy")</f>
        <v>Shaping the Future to Ensure Worker Health and Well-being: Shifting paradigms for Research, Training and Policy</v>
      </c>
      <c r="D176" s="14" t="s">
        <v>398</v>
      </c>
      <c r="E176" s="14" t="s">
        <v>400</v>
      </c>
      <c r="F176" s="13" t="s">
        <v>454</v>
      </c>
      <c r="G176" s="18" t="s">
        <v>71</v>
      </c>
      <c r="H176" s="22" t="s">
        <v>16</v>
      </c>
      <c r="I176" s="21" t="s">
        <v>57</v>
      </c>
      <c r="J176" s="21" t="s">
        <v>183</v>
      </c>
    </row>
    <row r="177" spans="1:10" ht="30" x14ac:dyDescent="0.25">
      <c r="A177" s="12" t="str">
        <f>HYPERLINK("https://projectreporter.nih.gov/project_info_details.cfm?aid=9845903","1R43OH011872-01")</f>
        <v>1R43OH011872-01</v>
      </c>
      <c r="B177" s="13">
        <v>11872</v>
      </c>
      <c r="C177" s="16" t="str">
        <f>HYPERLINK("https://projectreporter.nih.gov/project_info_description.cfm?aid=9845903","Spring-Powered Exosuit to Prevent Low Back Pain due to Overuse Injury")</f>
        <v>Spring-Powered Exosuit to Prevent Low Back Pain due to Overuse Injury</v>
      </c>
      <c r="D177" s="14" t="s">
        <v>398</v>
      </c>
      <c r="E177" s="14" t="s">
        <v>455</v>
      </c>
      <c r="F177" s="13" t="s">
        <v>456</v>
      </c>
      <c r="G177" s="18" t="s">
        <v>457</v>
      </c>
      <c r="H177" s="21" t="s">
        <v>203</v>
      </c>
      <c r="I177" s="21" t="s">
        <v>458</v>
      </c>
      <c r="J177" s="21" t="s">
        <v>19</v>
      </c>
    </row>
    <row r="178" spans="1:10" ht="45" x14ac:dyDescent="0.25">
      <c r="A178" s="12" t="str">
        <f>HYPERLINK("https://projectreporter.nih.gov/project_info_details.cfm?aid=9857510","1U24OH011874-01")</f>
        <v>1U24OH011874-01</v>
      </c>
      <c r="B178" s="13">
        <v>11874</v>
      </c>
      <c r="C178" s="16" t="str">
        <f>HYPERLINK("https://projectreporter.nih.gov/project_info_description.cfm?aid=9857510","Enhancing State-based Occupational Safety and Health Surveillance, Collaboration, Education, and Translation to Reduce Worker-Related Injury and Illness")</f>
        <v>Enhancing State-based Occupational Safety and Health Surveillance, Collaboration, Education, and Translation to Reduce Worker-Related Injury and Illness</v>
      </c>
      <c r="D178" s="14" t="s">
        <v>98</v>
      </c>
      <c r="E178" s="14" t="s">
        <v>59</v>
      </c>
      <c r="F178" s="13" t="s">
        <v>115</v>
      </c>
      <c r="G178" s="18" t="s">
        <v>240</v>
      </c>
      <c r="H178" s="21" t="s">
        <v>241</v>
      </c>
      <c r="I178" s="21" t="s">
        <v>57</v>
      </c>
      <c r="J178" s="21" t="s">
        <v>57</v>
      </c>
    </row>
    <row r="179" spans="1:10" ht="30" x14ac:dyDescent="0.25">
      <c r="A179" s="12" t="str">
        <f>HYPERLINK("https://projectreporter.nih.gov/project_info_details.cfm?aid=9872318","1U01OH011899-01")</f>
        <v>1U01OH011899-01</v>
      </c>
      <c r="B179" s="13">
        <v>11899</v>
      </c>
      <c r="C179" s="16" t="str">
        <f>HYPERLINK("https://projectreporter.nih.gov/project_info_description.cfm?aid=9872318","Assessments of Sleep Deprivation and Associated Health and Cognitive Impacts in Commercial Fishermen")</f>
        <v>Assessments of Sleep Deprivation and Associated Health and Cognitive Impacts in Commercial Fishermen</v>
      </c>
      <c r="D179" s="14" t="s">
        <v>47</v>
      </c>
      <c r="E179" s="14" t="s">
        <v>21</v>
      </c>
      <c r="F179" s="13" t="s">
        <v>22</v>
      </c>
      <c r="G179" s="18" t="s">
        <v>23</v>
      </c>
      <c r="H179" s="21" t="s">
        <v>24</v>
      </c>
      <c r="I179" s="21" t="s">
        <v>11</v>
      </c>
      <c r="J179" s="21" t="s">
        <v>26</v>
      </c>
    </row>
    <row r="180" spans="1:10" ht="30" x14ac:dyDescent="0.25">
      <c r="A180" s="12" t="str">
        <f>HYPERLINK("https://projectreporter.nih.gov/project_info_details.cfm?aid=9878619","1T03OH011921-01")</f>
        <v>1T03OH011921-01</v>
      </c>
      <c r="B180" s="13">
        <v>11921</v>
      </c>
      <c r="C180" s="16" t="str">
        <f>HYPERLINK("https://projectreporter.nih.gov/project_info_description.cfm?aid=9878619","National Fishing Safety Training Infrastructure")</f>
        <v>National Fishing Safety Training Infrastructure</v>
      </c>
      <c r="D180" s="14" t="s">
        <v>47</v>
      </c>
      <c r="E180" s="14" t="s">
        <v>21</v>
      </c>
      <c r="F180" s="13" t="s">
        <v>167</v>
      </c>
      <c r="G180" s="18" t="s">
        <v>168</v>
      </c>
      <c r="H180" s="21" t="s">
        <v>169</v>
      </c>
      <c r="I180" s="21" t="s">
        <v>11</v>
      </c>
      <c r="J180" s="21" t="s">
        <v>26</v>
      </c>
    </row>
    <row r="181" spans="1:10" ht="30" x14ac:dyDescent="0.25">
      <c r="A181" s="12" t="str">
        <f>HYPERLINK("https://projectreporter.nih.gov/project_info_details.cfm?aid=9878375","1T03OH011922-01")</f>
        <v>1T03OH011922-01</v>
      </c>
      <c r="B181" s="13">
        <v>11922</v>
      </c>
      <c r="C181" s="16" t="str">
        <f>HYPERLINK("https://projectreporter.nih.gov/project_info_description.cfm?aid=9878375","Community-Based Safety Training for the Mid-Atlantic Fishing Industry")</f>
        <v>Community-Based Safety Training for the Mid-Atlantic Fishing Industry</v>
      </c>
      <c r="D181" s="14" t="s">
        <v>47</v>
      </c>
      <c r="E181" s="14" t="s">
        <v>21</v>
      </c>
      <c r="F181" s="13" t="s">
        <v>459</v>
      </c>
      <c r="G181" s="18" t="s">
        <v>460</v>
      </c>
      <c r="H181" s="21" t="s">
        <v>9</v>
      </c>
      <c r="I181" s="21" t="s">
        <v>11</v>
      </c>
      <c r="J181" s="21" t="s">
        <v>26</v>
      </c>
    </row>
    <row r="182" spans="1:10" ht="30" x14ac:dyDescent="0.25">
      <c r="A182" s="12" t="str">
        <f>HYPERLINK("https://projectreporter.nih.gov/project_info_details.cfm?aid=9878373","1T03OH011923-01")</f>
        <v>1T03OH011923-01</v>
      </c>
      <c r="B182" s="13">
        <v>11923</v>
      </c>
      <c r="C182" s="16" t="str">
        <f>HYPERLINK("https://projectreporter.nih.gov/project_info_description.cfm?aid=9878373","Community-Based Safety Training for the New England Fishing Industry")</f>
        <v>Community-Based Safety Training for the New England Fishing Industry</v>
      </c>
      <c r="D182" s="14" t="s">
        <v>47</v>
      </c>
      <c r="E182" s="14" t="s">
        <v>21</v>
      </c>
      <c r="F182" s="13" t="s">
        <v>459</v>
      </c>
      <c r="G182" s="18" t="s">
        <v>460</v>
      </c>
      <c r="H182" s="21" t="s">
        <v>9</v>
      </c>
      <c r="I182" s="21" t="s">
        <v>11</v>
      </c>
      <c r="J182" s="21" t="s">
        <v>26</v>
      </c>
    </row>
    <row r="183" spans="1:10" ht="30" x14ac:dyDescent="0.25">
      <c r="A183" s="12" t="str">
        <f>HYPERLINK("https://projectreporter.nih.gov/project_info_details.cfm?aid=9879520","1U01OH011924-01")</f>
        <v>1U01OH011924-01</v>
      </c>
      <c r="B183" s="13">
        <v>11924</v>
      </c>
      <c r="C183" s="16" t="str">
        <f>HYPERLINK("https://projectreporter.nih.gov/project_info_description.cfm?aid=9879520","Trawler Fishermen?s Personal Floatation Devices: Wear Assessment and Prototype Development")</f>
        <v>Trawler Fishermen?s Personal Floatation Devices: Wear Assessment and Prototype Development</v>
      </c>
      <c r="D183" s="14" t="s">
        <v>461</v>
      </c>
      <c r="E183" s="14" t="s">
        <v>462</v>
      </c>
      <c r="F183" s="13" t="s">
        <v>463</v>
      </c>
      <c r="G183" s="18" t="s">
        <v>464</v>
      </c>
      <c r="H183" s="21" t="s">
        <v>105</v>
      </c>
      <c r="I183" s="21" t="s">
        <v>11</v>
      </c>
      <c r="J183" s="21" t="s">
        <v>26</v>
      </c>
    </row>
    <row r="184" spans="1:10" ht="30" x14ac:dyDescent="0.25">
      <c r="A184" s="12" t="str">
        <f>HYPERLINK("https://projectreporter.nih.gov/project_info_details.cfm?aid=9879435","1T03OH011925-01")</f>
        <v>1T03OH011925-01</v>
      </c>
      <c r="B184" s="13">
        <v>11925</v>
      </c>
      <c r="C184" s="16" t="str">
        <f>HYPERLINK("https://projectreporter.nih.gov/project_info_description.cfm?aid=9879435","Building Capacity for Fishermen First Aid Safety Training (FFAST)")</f>
        <v>Building Capacity for Fishermen First Aid Safety Training (FFAST)</v>
      </c>
      <c r="D184" s="14" t="s">
        <v>47</v>
      </c>
      <c r="E184" s="14" t="s">
        <v>21</v>
      </c>
      <c r="F184" s="13" t="s">
        <v>465</v>
      </c>
      <c r="G184" s="18" t="s">
        <v>416</v>
      </c>
      <c r="H184" s="21" t="s">
        <v>92</v>
      </c>
      <c r="I184" s="21" t="s">
        <v>11</v>
      </c>
      <c r="J184" s="21" t="s">
        <v>26</v>
      </c>
    </row>
    <row r="185" spans="1:10" ht="30" x14ac:dyDescent="0.25">
      <c r="A185" s="12" t="str">
        <f>HYPERLINK("https://projectreporter.nih.gov/project_info_details.cfm?aid=9879369","1U01OH011926-01")</f>
        <v>1U01OH011926-01</v>
      </c>
      <c r="B185" s="13">
        <v>11926</v>
      </c>
      <c r="C185" s="16" t="str">
        <f>HYPERLINK("https://projectreporter.nih.gov/project_info_description.cfm?aid=9879369","Improving Crew Overboard Recovery for Commercial Fishing Vessels in the Gulf of Mexico")</f>
        <v>Improving Crew Overboard Recovery for Commercial Fishing Vessels in the Gulf of Mexico</v>
      </c>
      <c r="D185" s="14" t="s">
        <v>47</v>
      </c>
      <c r="E185" s="14" t="s">
        <v>21</v>
      </c>
      <c r="F185" s="13" t="s">
        <v>14</v>
      </c>
      <c r="G185" s="18" t="s">
        <v>15</v>
      </c>
      <c r="H185" s="21" t="s">
        <v>16</v>
      </c>
      <c r="I185" s="21" t="s">
        <v>11</v>
      </c>
      <c r="J185" s="21" t="s">
        <v>26</v>
      </c>
    </row>
    <row r="186" spans="1:10" ht="30" x14ac:dyDescent="0.25">
      <c r="A186" s="12" t="str">
        <f>HYPERLINK("https://projectreporter.nih.gov/project_info_details.cfm?aid=9879362","1U01OH011927-01")</f>
        <v>1U01OH011927-01</v>
      </c>
      <c r="B186" s="13">
        <v>11927</v>
      </c>
      <c r="C186" s="16" t="str">
        <f>HYPERLINK("https://projectreporter.nih.gov/project_info_description.cfm?aid=9879362","Improving vessel equipment: evaluating fishermen-led safety design ideas in the Dungeness crab fleet")</f>
        <v>Improving vessel equipment: evaluating fishermen-led safety design ideas in the Dungeness crab fleet</v>
      </c>
      <c r="D186" s="14" t="s">
        <v>47</v>
      </c>
      <c r="E186" s="14" t="s">
        <v>21</v>
      </c>
      <c r="F186" s="13" t="s">
        <v>415</v>
      </c>
      <c r="G186" s="18" t="s">
        <v>416</v>
      </c>
      <c r="H186" s="21" t="s">
        <v>92</v>
      </c>
      <c r="I186" s="21" t="s">
        <v>11</v>
      </c>
      <c r="J186" s="21" t="s">
        <v>26</v>
      </c>
    </row>
    <row r="187" spans="1:10" ht="45" x14ac:dyDescent="0.25">
      <c r="A187" s="12" t="str">
        <f>HYPERLINK("https://projectreporter.nih.gov/project_info_details.cfm?aid=9879227","1T03OH011928-01")</f>
        <v>1T03OH011928-01</v>
      </c>
      <c r="B187" s="13">
        <v>11928</v>
      </c>
      <c r="C187" s="16" t="str">
        <f>HYPERLINK("https://projectreporter.nih.gov/project_info_description.cfm?aid=9879227","A Comprehensive Safety, Wellness, and Change Program for New Entrants and Existing Persons in the Commercial Fishing Industry in Downeast Maine")</f>
        <v>A Comprehensive Safety, Wellness, and Change Program for New Entrants and Existing Persons in the Commercial Fishing Industry in Downeast Maine</v>
      </c>
      <c r="D187" s="14" t="s">
        <v>47</v>
      </c>
      <c r="E187" s="14" t="s">
        <v>21</v>
      </c>
      <c r="F187" s="13" t="s">
        <v>466</v>
      </c>
      <c r="G187" s="18" t="s">
        <v>467</v>
      </c>
      <c r="H187" s="21" t="s">
        <v>468</v>
      </c>
      <c r="I187" s="21" t="s">
        <v>11</v>
      </c>
      <c r="J187" s="21" t="s">
        <v>26</v>
      </c>
    </row>
    <row r="188" spans="1:10" x14ac:dyDescent="0.25">
      <c r="A188" s="12" t="str">
        <f>HYPERLINK("https://projectreporter.nih.gov/project_info_details.cfm?aid=9903171","5R01OH011930-02")</f>
        <v>5R01OH011930-02</v>
      </c>
      <c r="B188" s="13">
        <v>11930</v>
      </c>
      <c r="C188" s="16" t="str">
        <f>HYPERLINK("https://projectreporter.nih.gov/project_info_description.cfm?aid=9903171","Workplace Violence in Outpatient Physician Clinics")</f>
        <v>Workplace Violence in Outpatient Physician Clinics</v>
      </c>
      <c r="D188" s="14" t="s">
        <v>5</v>
      </c>
      <c r="E188" s="14" t="s">
        <v>21</v>
      </c>
      <c r="F188" s="13" t="s">
        <v>469</v>
      </c>
      <c r="G188" s="18" t="s">
        <v>470</v>
      </c>
      <c r="H188" s="21" t="s">
        <v>16</v>
      </c>
      <c r="I188" s="21" t="s">
        <v>51</v>
      </c>
      <c r="J188" s="21" t="s">
        <v>26</v>
      </c>
    </row>
    <row r="189" spans="1:10" ht="45" x14ac:dyDescent="0.25">
      <c r="A189" s="12" t="str">
        <f>HYPERLINK("https://projectreporter.nih.gov/project_info_details.cfm?aid=9906500","1R43OH011935-01")</f>
        <v>1R43OH011935-01</v>
      </c>
      <c r="B189" s="13">
        <v>11935</v>
      </c>
      <c r="C189" s="16" t="str">
        <f>HYPERLINK("https://projectreporter.nih.gov/project_info_description.cfm?aid=9906500","Smart Respirators - Embedded detectors for real-time monitoring of end-of-service-life in respirator filter cartridges")</f>
        <v>Smart Respirators - Embedded detectors for real-time monitoring of end-of-service-life in respirator filter cartridges</v>
      </c>
      <c r="D189" s="14" t="s">
        <v>47</v>
      </c>
      <c r="E189" s="14" t="s">
        <v>448</v>
      </c>
      <c r="F189" s="13" t="s">
        <v>390</v>
      </c>
      <c r="G189" s="18" t="s">
        <v>471</v>
      </c>
      <c r="H189" s="21" t="s">
        <v>40</v>
      </c>
      <c r="I189" s="21" t="s">
        <v>193</v>
      </c>
      <c r="J189" s="21" t="s">
        <v>2</v>
      </c>
    </row>
    <row r="190" spans="1:10" x14ac:dyDescent="0.25">
      <c r="A190" s="4" t="s">
        <v>473</v>
      </c>
    </row>
    <row r="191" spans="1:10" x14ac:dyDescent="0.25">
      <c r="A191" s="4" t="s">
        <v>473</v>
      </c>
    </row>
  </sheetData>
  <autoFilter ref="A1:J191" xr:uid="{839F9AFA-62EC-4CB2-A661-688AFEE67FF3}"/>
  <hyperlinks>
    <hyperlink ref="C70" r:id="rId1" xr:uid="{D1296791-4F7E-46F1-949F-DC0C06C4B56E}"/>
    <hyperlink ref="C71" r:id="rId2" xr:uid="{B056A5E5-10DC-4BE3-8FC5-BDEF189F8A32}"/>
    <hyperlink ref="C77" r:id="rId3" xr:uid="{06E6441B-BE20-4CDE-8660-D04B1F0F0288}"/>
    <hyperlink ref="C83" r:id="rId4" xr:uid="{361FB949-D4C5-49F8-BA1E-F538630D48F9}"/>
    <hyperlink ref="C84" r:id="rId5" xr:uid="{6A135D73-C768-493B-AAD1-F0F426CB50C8}"/>
    <hyperlink ref="C85" r:id="rId6" xr:uid="{59992142-6D65-4068-A2E3-06E9E720567A}"/>
    <hyperlink ref="C88" r:id="rId7" xr:uid="{3EA71961-77CC-482E-A512-8D2162019596}"/>
    <hyperlink ref="C89" r:id="rId8" xr:uid="{694C9BF2-AC88-4D39-A600-B72844FDF165}"/>
    <hyperlink ref="C90" r:id="rId9" xr:uid="{650DDA4B-7CA0-4CFA-AB72-925BFBE547F5}"/>
    <hyperlink ref="C91" r:id="rId10" xr:uid="{060E64A7-D33B-44A3-BD4B-379B8CB1DE82}"/>
    <hyperlink ref="C92" r:id="rId11" xr:uid="{C8516FDD-1CA2-4BD7-B6EE-4BC56AA51D11}"/>
    <hyperlink ref="C94" r:id="rId12" xr:uid="{93C9E332-4C7C-4FD3-A634-303F294497D0}"/>
    <hyperlink ref="C95" r:id="rId13" xr:uid="{7F8F513A-0525-4172-857D-934FACA5F4AB}"/>
    <hyperlink ref="C96" r:id="rId14" xr:uid="{F5903CCE-9A98-49C6-9E70-B88DDC82DB7C}"/>
    <hyperlink ref="C108" r:id="rId15" xr:uid="{7120DFEC-AF41-46FE-A3B7-BAFB7594FA57}"/>
    <hyperlink ref="C113" r:id="rId16" xr:uid="{6646F703-FAB5-47C2-BB8A-05EBF8BD828B}"/>
    <hyperlink ref="C116" r:id="rId17" xr:uid="{982FD663-13E4-4019-8DD4-D6F3A0849C19}"/>
    <hyperlink ref="C119" r:id="rId18" xr:uid="{C181B65A-7D76-49B7-A6F2-AA9A9E15ACB4}"/>
    <hyperlink ref="C126" r:id="rId19" xr:uid="{D74B0C5D-B279-4EEA-9A65-34241CB4C1DB}"/>
    <hyperlink ref="C127" r:id="rId20" xr:uid="{E3FFA95A-24BD-4727-9963-15F7D5E246E9}"/>
    <hyperlink ref="A67" r:id="rId21" display="5U54OH009568-10A" xr:uid="{ABF5AFB4-3EEB-4011-841A-CDD1464AAD12}"/>
    <hyperlink ref="A85" r:id="rId22" xr:uid="{1D288F65-BF40-455F-A58C-5BBA301420F6}"/>
    <hyperlink ref="A89" r:id="rId23" xr:uid="{FC68748F-C585-4BE0-ABF1-84A98B9002C5}"/>
    <hyperlink ref="A108" r:id="rId24" xr:uid="{D0221D43-4839-4D04-AD22-EBA192D1D510}"/>
    <hyperlink ref="A119" r:id="rId25" xr:uid="{D1887244-5122-43DD-B461-E0C08C3595A8}"/>
    <hyperlink ref="A70" r:id="rId26" xr:uid="{F01EFFD2-3935-4CFB-9D3E-404970621BAD}"/>
    <hyperlink ref="A83" r:id="rId27" xr:uid="{C7826CBC-2298-490A-9F52-240A82E0C737}"/>
    <hyperlink ref="A113" r:id="rId28" xr:uid="{B24CFB81-6F8C-4E9C-A40F-5A07BB870591}"/>
    <hyperlink ref="A116" r:id="rId29" xr:uid="{52BCDD65-214A-4F60-872E-12093D0CA741}"/>
    <hyperlink ref="A88" r:id="rId30" xr:uid="{9C41D4C3-4FAD-4A37-8256-5A3DEDE59D2C}"/>
    <hyperlink ref="A127" r:id="rId31" xr:uid="{2F709FEE-4C17-431D-ABBB-4F49188B3E77}"/>
    <hyperlink ref="A96" r:id="rId32" xr:uid="{EE495D5A-B5D6-47C6-87D4-80C77C0C7E64}"/>
    <hyperlink ref="A95" r:id="rId33" xr:uid="{39F5B6E7-A67D-4F86-8FBB-5CB10005C25F}"/>
    <hyperlink ref="A77" r:id="rId34" xr:uid="{6B87A6BE-1C9D-435C-AC38-9971BCCB9362}"/>
    <hyperlink ref="A90" r:id="rId35" xr:uid="{FF0E1967-67D3-439A-8AA7-FA4820030404}"/>
    <hyperlink ref="A126" r:id="rId36" xr:uid="{7FFAC717-CBAB-43A2-9E4E-E339BB2151C2}"/>
    <hyperlink ref="A94" r:id="rId37" xr:uid="{A977E8DA-B40E-4EA3-8AFF-0B75B8F9D566}"/>
    <hyperlink ref="A92" r:id="rId38" xr:uid="{30192A04-1132-4FC7-AA39-45FC42D6B9D7}"/>
    <hyperlink ref="A91" r:id="rId39" xr:uid="{CD3B12E3-9F45-4E09-AC54-FAD1C8A9F603}"/>
    <hyperlink ref="A84" r:id="rId40" xr:uid="{B7A6C05B-ED97-4E90-9BCF-726B0CD9A0DD}"/>
    <hyperlink ref="A71" r:id="rId41" xr:uid="{F1FADDBA-7964-400E-8E3D-385578973874}"/>
  </hyperlinks>
  <printOptions horizontalCentered="1" verticalCentered="1"/>
  <pageMargins left="0.25" right="0.25" top="0.75" bottom="0.75" header="0.3" footer="0.3"/>
  <pageSetup scale="70" fitToHeight="16" orientation="landscape" r:id="rId42"/>
  <headerFooter>
    <oddHeader>&amp;CList of Active NIOSH Extramural Awards&amp;RNIOSH / OEP
1-OCT-2019</oddHeader>
    <oddFooter>&amp;CPage: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56203-CA75-45DB-A3D2-2E72385A7681}">
  <sheetPr>
    <tabColor rgb="FFFF0000"/>
  </sheetPr>
  <dimension ref="B1:F13"/>
  <sheetViews>
    <sheetView workbookViewId="0">
      <selection activeCell="E13" sqref="E13"/>
    </sheetView>
  </sheetViews>
  <sheetFormatPr defaultRowHeight="15" x14ac:dyDescent="0.25"/>
  <cols>
    <col min="1" max="1" width="2.7109375" style="6" customWidth="1"/>
    <col min="2" max="2" width="42.140625" style="5" customWidth="1"/>
    <col min="3" max="3" width="17.42578125" style="5" customWidth="1"/>
    <col min="4" max="4" width="4.5703125" style="5" customWidth="1"/>
    <col min="5" max="5" width="51.140625" style="5" customWidth="1"/>
    <col min="6" max="6" width="23.5703125" style="5" customWidth="1"/>
    <col min="7" max="16384" width="9.140625" style="6"/>
  </cols>
  <sheetData>
    <row r="1" spans="2:6" ht="15.75" thickBot="1" x14ac:dyDescent="0.3"/>
    <row r="2" spans="2:6" ht="48" customHeight="1" thickBot="1" x14ac:dyDescent="0.3">
      <c r="B2" s="25" t="s">
        <v>480</v>
      </c>
      <c r="C2" s="25" t="s">
        <v>481</v>
      </c>
      <c r="E2" s="25" t="s">
        <v>482</v>
      </c>
      <c r="F2" s="24" t="s">
        <v>483</v>
      </c>
    </row>
    <row r="3" spans="2:6" ht="15.75" thickBot="1" x14ac:dyDescent="0.3">
      <c r="B3" s="7" t="s">
        <v>484</v>
      </c>
      <c r="C3" s="8" t="s">
        <v>11</v>
      </c>
      <c r="E3" s="7" t="s">
        <v>485</v>
      </c>
      <c r="F3" s="8" t="s">
        <v>18</v>
      </c>
    </row>
    <row r="4" spans="2:6" ht="15.75" thickBot="1" x14ac:dyDescent="0.3">
      <c r="B4" s="9" t="s">
        <v>486</v>
      </c>
      <c r="C4" s="10" t="s">
        <v>109</v>
      </c>
      <c r="E4" s="9" t="s">
        <v>487</v>
      </c>
      <c r="F4" s="10" t="s">
        <v>356</v>
      </c>
    </row>
    <row r="5" spans="2:6" ht="15.75" thickBot="1" x14ac:dyDescent="0.3">
      <c r="B5" s="7" t="s">
        <v>488</v>
      </c>
      <c r="C5" s="11" t="s">
        <v>51</v>
      </c>
      <c r="E5" s="7" t="s">
        <v>489</v>
      </c>
      <c r="F5" s="8" t="s">
        <v>249</v>
      </c>
    </row>
    <row r="6" spans="2:6" ht="15.75" thickBot="1" x14ac:dyDescent="0.3">
      <c r="B6" s="9" t="s">
        <v>490</v>
      </c>
      <c r="C6" s="10" t="s">
        <v>491</v>
      </c>
      <c r="E6" s="9" t="s">
        <v>492</v>
      </c>
      <c r="F6" s="10" t="s">
        <v>19</v>
      </c>
    </row>
    <row r="7" spans="2:6" ht="15.75" thickBot="1" x14ac:dyDescent="0.3">
      <c r="B7" s="7" t="s">
        <v>493</v>
      </c>
      <c r="C7" s="8" t="s">
        <v>108</v>
      </c>
      <c r="E7" s="7" t="s">
        <v>494</v>
      </c>
      <c r="F7" s="8" t="s">
        <v>2</v>
      </c>
    </row>
    <row r="8" spans="2:6" ht="15.75" thickBot="1" x14ac:dyDescent="0.3">
      <c r="B8" s="9" t="s">
        <v>495</v>
      </c>
      <c r="C8" s="10" t="s">
        <v>112</v>
      </c>
      <c r="E8" s="9" t="s">
        <v>496</v>
      </c>
      <c r="F8" s="10" t="s">
        <v>26</v>
      </c>
    </row>
    <row r="9" spans="2:6" ht="15.75" thickBot="1" x14ac:dyDescent="0.3">
      <c r="B9" s="7" t="s">
        <v>497</v>
      </c>
      <c r="C9" s="8" t="s">
        <v>113</v>
      </c>
      <c r="E9" s="7" t="s">
        <v>498</v>
      </c>
      <c r="F9" s="8" t="s">
        <v>183</v>
      </c>
    </row>
    <row r="10" spans="2:6" ht="15.75" thickBot="1" x14ac:dyDescent="0.3">
      <c r="B10" s="9" t="s">
        <v>499</v>
      </c>
      <c r="C10" s="10" t="s">
        <v>114</v>
      </c>
    </row>
    <row r="11" spans="2:6" ht="15.75" thickBot="1" x14ac:dyDescent="0.3">
      <c r="B11" s="7" t="s">
        <v>500</v>
      </c>
      <c r="C11" s="8" t="s">
        <v>110</v>
      </c>
    </row>
    <row r="12" spans="2:6" ht="15.75" thickBot="1" x14ac:dyDescent="0.3">
      <c r="B12" s="9" t="s">
        <v>501</v>
      </c>
      <c r="C12" s="10" t="s">
        <v>111</v>
      </c>
    </row>
    <row r="13" spans="2:6" ht="45" customHeight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694694-E639-4B15-8B87-B26B83F55103}"/>
</file>

<file path=customXml/itemProps2.xml><?xml version="1.0" encoding="utf-8"?>
<ds:datastoreItem xmlns:ds="http://schemas.openxmlformats.org/officeDocument/2006/customXml" ds:itemID="{2300640D-87F3-45D2-B625-80203D06B7DF}"/>
</file>

<file path=customXml/itemProps3.xml><?xml version="1.0" encoding="utf-8"?>
<ds:datastoreItem xmlns:ds="http://schemas.openxmlformats.org/officeDocument/2006/customXml" ds:itemID="{B9C4B1E9-5B23-4DA1-9742-9CC456D1A2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NIOSH OEP Awards</vt:lpstr>
      <vt:lpstr>Acronym Glossary</vt:lpstr>
      <vt:lpstr>'NIOSH OEP Awards'!Print_Titles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2019-11-21T15:32:31Z</dcterms:created>
  <dcterms:modified xsi:type="dcterms:W3CDTF">2019-11-21T15:33:17Z</dcterms:modified>
</cp:coreProperties>
</file>